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aBrungott\OneDrive - Sikker Reise\Dokumenter\49. sesjon (2019)\Protokoll til 49. sesjon\Vedlegg norsk, 49. sesjon\V13A, Norsk statistikk på norsk og russisk\"/>
    </mc:Choice>
  </mc:AlternateContent>
  <xr:revisionPtr revIDLastSave="0" documentId="8_{C50776A3-610D-4F92-9711-39717D17CC46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Tab I" sheetId="1" r:id="rId1"/>
    <sheet name="Tab II" sheetId="2" r:id="rId2"/>
    <sheet name="Tab III" sheetId="3" r:id="rId3"/>
    <sheet name="Tab IV" sheetId="22" r:id="rId4"/>
    <sheet name="Tab V" sheetId="23" r:id="rId5"/>
    <sheet name="Tab VI" sheetId="21" r:id="rId6"/>
  </sheets>
  <definedNames>
    <definedName name="_xlnm.Print_Titles" localSheetId="5">'Tab VI'!$2:$11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1" i="21" l="1"/>
  <c r="C23" i="22" l="1"/>
  <c r="C24" i="22"/>
  <c r="E20" i="3"/>
  <c r="F49" i="21" l="1"/>
  <c r="F67" i="21"/>
  <c r="D67" i="21"/>
  <c r="F61" i="21"/>
  <c r="F23" i="23" l="1"/>
  <c r="G26" i="3"/>
  <c r="C26" i="22"/>
  <c r="E24" i="22" l="1"/>
  <c r="E23" i="22"/>
  <c r="E26" i="22"/>
  <c r="C32" i="22"/>
  <c r="E25" i="22"/>
  <c r="E27" i="22"/>
  <c r="E28" i="22"/>
  <c r="E29" i="22"/>
  <c r="E30" i="22"/>
  <c r="E31" i="22"/>
  <c r="E32" i="22"/>
  <c r="E33" i="22"/>
  <c r="E34" i="22"/>
  <c r="E24" i="23" l="1"/>
  <c r="E36" i="23"/>
  <c r="E38" i="23" s="1"/>
  <c r="C38" i="23"/>
  <c r="F32" i="23"/>
  <c r="D32" i="23"/>
  <c r="C32" i="23"/>
  <c r="E29" i="23"/>
  <c r="E30" i="23"/>
  <c r="E28" i="23"/>
  <c r="E32" i="23" s="1"/>
  <c r="F26" i="23"/>
  <c r="D26" i="23"/>
  <c r="C26" i="23"/>
  <c r="E23" i="23"/>
  <c r="E25" i="23"/>
  <c r="E22" i="23"/>
  <c r="E26" i="23" s="1"/>
  <c r="E22" i="3" l="1"/>
  <c r="I23" i="1" l="1"/>
  <c r="H23" i="1"/>
  <c r="B24" i="3" s="1"/>
  <c r="F24" i="3" s="1"/>
  <c r="I25" i="1" l="1"/>
  <c r="I27" i="1"/>
  <c r="H25" i="1"/>
  <c r="B26" i="3" s="1"/>
  <c r="F26" i="3" s="1"/>
  <c r="H27" i="1"/>
  <c r="B28" i="3" s="1"/>
  <c r="F28" i="3" s="1"/>
  <c r="E21" i="1"/>
  <c r="I21" i="1" s="1"/>
  <c r="D21" i="1"/>
  <c r="H21" i="1" s="1"/>
  <c r="B22" i="3" s="1"/>
  <c r="F22" i="3" s="1"/>
  <c r="D19" i="1"/>
  <c r="H19" i="1" s="1"/>
  <c r="B20" i="3" s="1"/>
  <c r="F20" i="3" s="1"/>
  <c r="E19" i="1"/>
  <c r="I19" i="1" s="1"/>
  <c r="B10" i="21"/>
  <c r="B9" i="21"/>
  <c r="B8" i="21"/>
  <c r="C9" i="23"/>
  <c r="C8" i="23"/>
  <c r="C7" i="23"/>
  <c r="B9" i="22"/>
  <c r="B8" i="22"/>
  <c r="B7" i="22"/>
  <c r="B9" i="3"/>
  <c r="B8" i="3"/>
  <c r="B7" i="3"/>
  <c r="B10" i="2"/>
  <c r="B9" i="2"/>
  <c r="B8" i="2"/>
  <c r="B7" i="21"/>
  <c r="C6" i="23"/>
  <c r="B6" i="22"/>
  <c r="F55" i="21" l="1"/>
  <c r="D55" i="21" l="1"/>
  <c r="D49" i="21"/>
  <c r="F43" i="21" l="1"/>
  <c r="D43" i="21"/>
  <c r="F37" i="21"/>
  <c r="D37" i="21"/>
  <c r="F31" i="21"/>
  <c r="D31" i="21"/>
  <c r="F28" i="21"/>
  <c r="D28" i="21"/>
  <c r="D25" i="21"/>
  <c r="F23" i="21"/>
  <c r="F25" i="21" s="1"/>
  <c r="F22" i="21"/>
  <c r="D22" i="21"/>
  <c r="F19" i="21"/>
  <c r="D19" i="21"/>
  <c r="F15" i="21"/>
  <c r="D15" i="21"/>
  <c r="F13" i="21"/>
  <c r="D13" i="21"/>
  <c r="B6" i="3" l="1"/>
  <c r="B7" i="2"/>
</calcChain>
</file>

<file path=xl/sharedStrings.xml><?xml version="1.0" encoding="utf-8"?>
<sst xmlns="http://schemas.openxmlformats.org/spreadsheetml/2006/main" count="329" uniqueCount="217">
  <si>
    <t>ÅR:</t>
  </si>
  <si>
    <t>PR. DATO:</t>
  </si>
  <si>
    <t>PERIODE:</t>
  </si>
  <si>
    <t>TOTAL KVOTE</t>
  </si>
  <si>
    <t>AVSETNING</t>
  </si>
  <si>
    <t xml:space="preserve">FRA RUSSLAND </t>
  </si>
  <si>
    <t>TIL</t>
  </si>
  <si>
    <t>NORGE</t>
  </si>
  <si>
    <t>RUSSLAND</t>
  </si>
  <si>
    <t>TIL  NORGE</t>
  </si>
  <si>
    <t>FISKESLAG</t>
  </si>
  <si>
    <t>TREDJELAND</t>
  </si>
  <si>
    <t>I</t>
  </si>
  <si>
    <t>II</t>
  </si>
  <si>
    <t xml:space="preserve"> </t>
  </si>
  <si>
    <t>HYSE</t>
  </si>
  <si>
    <t xml:space="preserve">  </t>
  </si>
  <si>
    <t>TABELL II</t>
  </si>
  <si>
    <t xml:space="preserve">OG RUSSLAND VED FISKE I HVERANDRES ØKONOMISKE SONER.  </t>
  </si>
  <si>
    <t xml:space="preserve">ÅR:                              </t>
  </si>
  <si>
    <t xml:space="preserve">PR . DATO:           </t>
  </si>
  <si>
    <t>RUSSLANDS</t>
  </si>
  <si>
    <t xml:space="preserve">NORGES </t>
  </si>
  <si>
    <t>KVOTER I</t>
  </si>
  <si>
    <t>KVOTER</t>
  </si>
  <si>
    <t>NØS</t>
  </si>
  <si>
    <t>I RØS</t>
  </si>
  <si>
    <t>FOTNOTER:</t>
  </si>
  <si>
    <t>TORSK</t>
  </si>
  <si>
    <t>SEI</t>
  </si>
  <si>
    <t>REKE</t>
  </si>
  <si>
    <t>LAND:</t>
  </si>
  <si>
    <t>NASJONAL</t>
  </si>
  <si>
    <t xml:space="preserve">DISPONIBEL </t>
  </si>
  <si>
    <t>KVOTE:</t>
  </si>
  <si>
    <t>III</t>
  </si>
  <si>
    <t>IV</t>
  </si>
  <si>
    <t>VI</t>
  </si>
  <si>
    <t>LODDE</t>
  </si>
  <si>
    <t>TABELL IV</t>
  </si>
  <si>
    <t xml:space="preserve">FANGST AV FLAGGSTATENS FARTØY VED FISKE I </t>
  </si>
  <si>
    <t xml:space="preserve">LAND: </t>
  </si>
  <si>
    <t xml:space="preserve">ÅR: </t>
  </si>
  <si>
    <t>PR.DATO:</t>
  </si>
  <si>
    <t xml:space="preserve">PERIODE:  </t>
  </si>
  <si>
    <t>FISKESLAG:</t>
  </si>
  <si>
    <t>REKER</t>
  </si>
  <si>
    <t>SILD</t>
  </si>
  <si>
    <t>MAKRELL</t>
  </si>
  <si>
    <t>TABELL V</t>
  </si>
  <si>
    <t>Land:</t>
  </si>
  <si>
    <t>År:</t>
  </si>
  <si>
    <t>Pr. dato:</t>
  </si>
  <si>
    <t>Periode:</t>
  </si>
  <si>
    <t>TREDJELANDS</t>
  </si>
  <si>
    <t>OPPRINNELIGE</t>
  </si>
  <si>
    <t>FISKEADGANG</t>
  </si>
  <si>
    <t>KVOTE I</t>
  </si>
  <si>
    <t xml:space="preserve">OVERFØRT FRA </t>
  </si>
  <si>
    <t xml:space="preserve">KVOTE I </t>
  </si>
  <si>
    <t>ØKONOMISKE</t>
  </si>
  <si>
    <t xml:space="preserve">PARTENS </t>
  </si>
  <si>
    <t>RØS TIL NØS</t>
  </si>
  <si>
    <t>PARTENS</t>
  </si>
  <si>
    <t>SONE</t>
  </si>
  <si>
    <t xml:space="preserve">ØKONOMISKE </t>
  </si>
  <si>
    <t>III= I +(-) II</t>
  </si>
  <si>
    <t xml:space="preserve">GRØNLAND </t>
  </si>
  <si>
    <t>ISLAND</t>
  </si>
  <si>
    <t>SUM</t>
  </si>
  <si>
    <t>GRØNLAND</t>
  </si>
  <si>
    <t>BLÅKVEITE</t>
  </si>
  <si>
    <t>ANDRE BESTANDER</t>
  </si>
  <si>
    <t>FANGST</t>
  </si>
  <si>
    <t xml:space="preserve">TOTAL </t>
  </si>
  <si>
    <t xml:space="preserve">Antall dyr  </t>
  </si>
  <si>
    <t xml:space="preserve">     ICES FANGSTOMRÅDER:</t>
  </si>
  <si>
    <t>ÅR</t>
  </si>
  <si>
    <t>FÆRØYENE</t>
  </si>
  <si>
    <t>ANNET</t>
  </si>
  <si>
    <t>HERAV</t>
  </si>
  <si>
    <t xml:space="preserve">                        FANGST</t>
  </si>
  <si>
    <t>FANGST I</t>
  </si>
  <si>
    <t xml:space="preserve">  GRØNNL.SEL  </t>
  </si>
  <si>
    <t xml:space="preserve">  KLAPPMYSS</t>
  </si>
  <si>
    <t xml:space="preserve">PERIODE: </t>
  </si>
  <si>
    <t>GRØNLANDSSEL</t>
  </si>
  <si>
    <t>TABELL  I</t>
  </si>
  <si>
    <t xml:space="preserve">TREDJELANDS </t>
  </si>
  <si>
    <t>FANGST I TONN RUND VEKT</t>
  </si>
  <si>
    <t>KVOTE FRA KVOTEAVSETNING TIL TREDJELAND</t>
  </si>
  <si>
    <t>TONN RUND VEKT.</t>
  </si>
  <si>
    <t>TOTAL</t>
  </si>
  <si>
    <t>NORGE OG RUSSLANDS UTNYTTELSE AV KVOTEFLEKSIBILITETSORDNINGEN FRA</t>
  </si>
  <si>
    <t>AVSATT TIL</t>
  </si>
  <si>
    <t>FORSKNING OG</t>
  </si>
  <si>
    <t>FORVALTNING</t>
  </si>
  <si>
    <t>TREDJELANDS-</t>
  </si>
  <si>
    <t>V= I+II+III+IV</t>
  </si>
  <si>
    <t>NASJONAL KVOTE</t>
  </si>
  <si>
    <t>FRA ANDRE</t>
  </si>
  <si>
    <t>OVERFØRINGER</t>
  </si>
  <si>
    <t xml:space="preserve">FRA NORGE </t>
  </si>
  <si>
    <t>TIL  RUSSLAND</t>
  </si>
  <si>
    <t>(INKL. FORSKNINGSKVOTE</t>
  </si>
  <si>
    <t>OG OVERFØRINGER)</t>
  </si>
  <si>
    <t>MELLOM NORGE, RUSSLAND OG TREDJELAND. AVTALE INNGÅTT I DEN BLANDETE NORSK-RUSSISKE FISKERIKOMMISJON,</t>
  </si>
  <si>
    <t xml:space="preserve">INKLUDERT EVENTUELLE JUSTERINGER I LØPET AV ÅRET. </t>
  </si>
  <si>
    <t>TIL DISPOSISJON FOR DEN NASJONALE FLÅTEN, OG FANGST AV DENNE KVOTEN. TONN RUND VEKT.</t>
  </si>
  <si>
    <r>
      <t>FANGST</t>
    </r>
    <r>
      <rPr>
        <b/>
        <vertAlign val="superscript"/>
        <sz val="10"/>
        <rFont val="Arial"/>
        <family val="2"/>
      </rPr>
      <t>3)</t>
    </r>
  </si>
  <si>
    <r>
      <t>ÅR</t>
    </r>
    <r>
      <rPr>
        <b/>
        <vertAlign val="superscript"/>
        <sz val="10"/>
        <rFont val="Arial"/>
        <family val="2"/>
      </rPr>
      <t>1)2)</t>
    </r>
  </si>
  <si>
    <r>
      <t>KVOTE</t>
    </r>
    <r>
      <rPr>
        <b/>
        <vertAlign val="superscript"/>
        <sz val="10"/>
        <rFont val="Arial"/>
        <family val="2"/>
      </rPr>
      <t>2)</t>
    </r>
  </si>
  <si>
    <t>FRA</t>
  </si>
  <si>
    <t>OG MED 2015* I FISKET ETTER TORSK OG HYSE.</t>
  </si>
  <si>
    <t>Rest fra 2015</t>
  </si>
  <si>
    <r>
      <t>Tillatt kvotefleks</t>
    </r>
    <r>
      <rPr>
        <b/>
        <vertAlign val="superscript"/>
        <sz val="10"/>
        <rFont val="Arial"/>
        <family val="2"/>
      </rPr>
      <t>2)</t>
    </r>
  </si>
  <si>
    <t>Overført fra 2015</t>
  </si>
  <si>
    <t>Overført fra 2017</t>
  </si>
  <si>
    <r>
      <t>Nasjonale kvoter inkl. overføringer fra år til år</t>
    </r>
    <r>
      <rPr>
        <b/>
        <vertAlign val="superscript"/>
        <sz val="10"/>
        <rFont val="Arial"/>
        <family val="2"/>
      </rPr>
      <t>3)</t>
    </r>
  </si>
  <si>
    <t>Overført fra 2016</t>
  </si>
  <si>
    <r>
      <t>Kvoter 2015</t>
    </r>
    <r>
      <rPr>
        <b/>
        <vertAlign val="superscript"/>
        <sz val="10"/>
        <rFont val="Arial"/>
        <family val="2"/>
      </rPr>
      <t>1)</t>
    </r>
  </si>
  <si>
    <r>
      <t>Kvoter 2015</t>
    </r>
    <r>
      <rPr>
        <b/>
        <vertAlign val="superscript"/>
        <sz val="10"/>
        <rFont val="Arial"/>
        <family val="2"/>
      </rPr>
      <t>4)</t>
    </r>
  </si>
  <si>
    <r>
      <t>Kvoter 2016</t>
    </r>
    <r>
      <rPr>
        <b/>
        <vertAlign val="superscript"/>
        <sz val="10"/>
        <rFont val="Arial"/>
        <family val="2"/>
      </rPr>
      <t>1)</t>
    </r>
  </si>
  <si>
    <r>
      <t>Kvoter 2016</t>
    </r>
    <r>
      <rPr>
        <b/>
        <vertAlign val="superscript"/>
        <sz val="10"/>
        <rFont val="Arial"/>
        <family val="2"/>
      </rPr>
      <t>4)</t>
    </r>
  </si>
  <si>
    <t>1)</t>
  </si>
  <si>
    <t>2)</t>
  </si>
  <si>
    <t>3)</t>
  </si>
  <si>
    <r>
      <t>4)</t>
    </r>
    <r>
      <rPr>
        <b/>
        <sz val="10"/>
        <rFont val="Arial"/>
        <family val="2"/>
      </rPr>
      <t xml:space="preserve"> Direkte fiske og bifangst</t>
    </r>
  </si>
  <si>
    <t>4)</t>
  </si>
  <si>
    <t>5)</t>
  </si>
  <si>
    <t>6)</t>
  </si>
  <si>
    <t>7)</t>
  </si>
  <si>
    <t>kvoteregulerte bestander</t>
  </si>
  <si>
    <r>
      <t>TORSK</t>
    </r>
    <r>
      <rPr>
        <b/>
        <vertAlign val="superscript"/>
        <sz val="10"/>
        <rFont val="Arial"/>
        <family val="2"/>
      </rPr>
      <t>1)</t>
    </r>
  </si>
  <si>
    <r>
      <t>HYSE</t>
    </r>
    <r>
      <rPr>
        <b/>
        <vertAlign val="superscript"/>
        <sz val="10"/>
        <rFont val="Arial"/>
        <family val="2"/>
      </rPr>
      <t>2)</t>
    </r>
  </si>
  <si>
    <r>
      <rPr>
        <vertAlign val="superscript"/>
        <sz val="9"/>
        <rFont val="Arial"/>
        <family val="2"/>
      </rPr>
      <t>2)</t>
    </r>
    <r>
      <rPr>
        <sz val="9"/>
        <rFont val="Arial"/>
        <family val="2"/>
      </rPr>
      <t xml:space="preserve"> Disse kolonnene kan inneholde både positive og negative tallstørrelser</t>
    </r>
  </si>
  <si>
    <r>
      <t>3)</t>
    </r>
    <r>
      <rPr>
        <sz val="9"/>
        <rFont val="Arial"/>
        <family val="2"/>
      </rPr>
      <t xml:space="preserve"> Inklusive forskningsfangst</t>
    </r>
  </si>
  <si>
    <r>
      <t>Kvoter 2017</t>
    </r>
    <r>
      <rPr>
        <b/>
        <vertAlign val="superscript"/>
        <sz val="10"/>
        <rFont val="Arial"/>
        <family val="2"/>
      </rPr>
      <t>1)</t>
    </r>
  </si>
  <si>
    <t>Rest fra 2016</t>
  </si>
  <si>
    <t>Overført fra 2018</t>
  </si>
  <si>
    <r>
      <t>Kvoter 2017</t>
    </r>
    <r>
      <rPr>
        <b/>
        <vertAlign val="superscript"/>
        <sz val="10"/>
        <rFont val="Arial"/>
        <family val="2"/>
      </rPr>
      <t>4)</t>
    </r>
  </si>
  <si>
    <t xml:space="preserve">                        HERAV</t>
  </si>
  <si>
    <t>8)</t>
  </si>
  <si>
    <t>KVOTEANDEL</t>
  </si>
  <si>
    <t>NASJONALE KVOTER</t>
  </si>
  <si>
    <r>
      <t>5)</t>
    </r>
    <r>
      <rPr>
        <b/>
        <sz val="10"/>
        <rFont val="Arial"/>
        <family val="2"/>
      </rPr>
      <t xml:space="preserve"> Direkte fiske og bifangst</t>
    </r>
  </si>
  <si>
    <r>
      <t>8)</t>
    </r>
    <r>
      <rPr>
        <b/>
        <sz val="10"/>
        <rFont val="Arial"/>
        <family val="2"/>
      </rPr>
      <t xml:space="preserve"> Ikke kvoteregulerte bestander tatt som bifangst i fiske etter</t>
    </r>
  </si>
  <si>
    <r>
      <rPr>
        <b/>
        <vertAlign val="superscript"/>
        <sz val="10"/>
        <rFont val="Arial"/>
        <family val="2"/>
      </rPr>
      <t>9)</t>
    </r>
    <r>
      <rPr>
        <b/>
        <sz val="10"/>
        <rFont val="Arial"/>
        <family val="2"/>
      </rPr>
      <t xml:space="preserve"> Fangst i Østisen</t>
    </r>
  </si>
  <si>
    <t>9)</t>
  </si>
  <si>
    <r>
      <rPr>
        <vertAlign val="superscript"/>
        <sz val="9"/>
        <rFont val="Arial"/>
        <family val="2"/>
      </rPr>
      <t>4)</t>
    </r>
    <r>
      <rPr>
        <sz val="9"/>
        <rFont val="Arial"/>
        <family val="2"/>
      </rPr>
      <t>Justert for 1 000 tonn S. mentella overført til den russiske part, jf. vedlegg 6 i kommisjonsprotokollen, samt 1 000 tonn S. mentella til EU. Fangst eksklusive bifangst av S. norvegicus</t>
    </r>
  </si>
  <si>
    <r>
      <t>Kvoter 2018</t>
    </r>
    <r>
      <rPr>
        <b/>
        <vertAlign val="superscript"/>
        <sz val="10"/>
        <rFont val="Arial"/>
        <family val="2"/>
      </rPr>
      <t>1)</t>
    </r>
  </si>
  <si>
    <t>Rest fra 2017</t>
  </si>
  <si>
    <t>Overført fra 2019</t>
  </si>
  <si>
    <r>
      <t>Kvoter 2018</t>
    </r>
    <r>
      <rPr>
        <b/>
        <vertAlign val="superscript"/>
        <sz val="10"/>
        <rFont val="Arial"/>
        <family val="2"/>
      </rPr>
      <t>4)</t>
    </r>
  </si>
  <si>
    <r>
      <t>*</t>
    </r>
    <r>
      <rPr>
        <sz val="9"/>
        <rFont val="Arial"/>
        <family val="2"/>
      </rPr>
      <t xml:space="preserve"> Denne tabellen skal suppleres årlig under møtet i Den blandete norsk-russiske fiskerikommisjon for påfølgende år</t>
    </r>
  </si>
  <si>
    <r>
      <t xml:space="preserve">1)  </t>
    </r>
    <r>
      <rPr>
        <sz val="9"/>
        <rFont val="Arial"/>
        <family val="2"/>
      </rPr>
      <t xml:space="preserve">Inklusive norsk kysttorsk og murmansktorsk, ekslusive forskningskvoter og overføring fra tredjelandskvote </t>
    </r>
  </si>
  <si>
    <t>Norge</t>
  </si>
  <si>
    <r>
      <t xml:space="preserve">UER </t>
    </r>
    <r>
      <rPr>
        <i/>
        <sz val="10"/>
        <rFont val="Arial"/>
        <family val="2"/>
      </rPr>
      <t>(S. Mentella)</t>
    </r>
  </si>
  <si>
    <r>
      <t xml:space="preserve">UER </t>
    </r>
    <r>
      <rPr>
        <i/>
        <sz val="10"/>
        <rFont val="Arial"/>
        <family val="2"/>
      </rPr>
      <t>(S. Norvegicus og S. Mentella)</t>
    </r>
  </si>
  <si>
    <r>
      <t xml:space="preserve">UER </t>
    </r>
    <r>
      <rPr>
        <i/>
        <sz val="10"/>
        <rFont val="Arial"/>
        <family val="2"/>
      </rPr>
      <t>(S. Mentella)</t>
    </r>
    <r>
      <rPr>
        <b/>
        <vertAlign val="superscript"/>
        <sz val="10"/>
        <rFont val="Arial"/>
        <family val="2"/>
      </rPr>
      <t>4)</t>
    </r>
  </si>
  <si>
    <t>ICES-OMRÅDENE 1, 2a OG 2b, INKLUDERT FORSKNINGSFANGST.</t>
  </si>
  <si>
    <t>2a</t>
  </si>
  <si>
    <t>2b</t>
  </si>
  <si>
    <t>1 OG 2</t>
  </si>
  <si>
    <t>I ICES</t>
  </si>
  <si>
    <t xml:space="preserve">FORDELING AV TOTALKVOTER AV TORSK, HYSE, LODDE, BLÅKVEITE OG SNABELUER (S. MENTELLA)  </t>
  </si>
  <si>
    <r>
      <t xml:space="preserve">UER </t>
    </r>
    <r>
      <rPr>
        <i/>
        <sz val="10"/>
        <rFont val="Arial"/>
        <family val="2"/>
      </rPr>
      <t>(S.Mentella,   S.Norvegicus</t>
    </r>
  </si>
  <si>
    <t>TABELL III</t>
  </si>
  <si>
    <t>TONN RUND VEKT</t>
  </si>
  <si>
    <t>ENDELIGE</t>
  </si>
  <si>
    <r>
      <t>1)</t>
    </r>
    <r>
      <rPr>
        <sz val="9"/>
        <rFont val="Arial"/>
        <family val="2"/>
      </rPr>
      <t xml:space="preserve"> Partene rapporterer tredjelands fangst i sine respektive soner</t>
    </r>
  </si>
  <si>
    <t>Vedlegg 13a</t>
  </si>
  <si>
    <t>01.01 - 31.12.2018</t>
  </si>
  <si>
    <r>
      <t>LODDE</t>
    </r>
    <r>
      <rPr>
        <b/>
        <vertAlign val="superscript"/>
        <sz val="10"/>
        <rFont val="Arial"/>
        <family val="2"/>
      </rPr>
      <t>3)</t>
    </r>
  </si>
  <si>
    <r>
      <t>BLÅKVEITE</t>
    </r>
    <r>
      <rPr>
        <b/>
        <vertAlign val="superscript"/>
        <sz val="10"/>
        <rFont val="Arial"/>
        <family val="2"/>
      </rPr>
      <t>4)</t>
    </r>
  </si>
  <si>
    <t>7 000 dyr</t>
  </si>
  <si>
    <r>
      <t xml:space="preserve">2) </t>
    </r>
    <r>
      <rPr>
        <b/>
        <sz val="10"/>
        <rFont val="Arial"/>
        <family val="2"/>
      </rPr>
      <t>3 000 tonn i direkte fiske og 9 000 tonn som bifangst ved fiske av torsk og hyse, maks 49 % i hver enkelt fangst. Bifangst ved fiske av sild, maks 5 % i hver enkelt fangst</t>
    </r>
  </si>
  <si>
    <r>
      <t>1)</t>
    </r>
    <r>
      <rPr>
        <sz val="9"/>
        <rFont val="Arial"/>
        <family val="2"/>
      </rPr>
      <t xml:space="preserve"> Jf. tabell VI</t>
    </r>
  </si>
  <si>
    <t>I PARTENS</t>
  </si>
  <si>
    <r>
      <t>TREDJELANDS FANGST</t>
    </r>
    <r>
      <rPr>
        <b/>
        <vertAlign val="superscript"/>
        <sz val="10"/>
        <rFont val="Arial"/>
        <family val="2"/>
      </rPr>
      <t/>
    </r>
  </si>
  <si>
    <r>
      <rPr>
        <b/>
        <sz val="10"/>
        <rFont val="Arial"/>
        <family val="2"/>
      </rPr>
      <t>SONE</t>
    </r>
    <r>
      <rPr>
        <b/>
        <vertAlign val="superscript"/>
        <sz val="10"/>
        <rFont val="Arial"/>
        <family val="2"/>
      </rPr>
      <t>1)</t>
    </r>
  </si>
  <si>
    <t>STEINBITER</t>
  </si>
  <si>
    <t>FLYNDRER</t>
  </si>
  <si>
    <r>
      <t>SEL</t>
    </r>
    <r>
      <rPr>
        <b/>
        <vertAlign val="superscript"/>
        <sz val="10"/>
        <rFont val="Arial"/>
        <family val="2"/>
      </rPr>
      <t>1)</t>
    </r>
  </si>
  <si>
    <t xml:space="preserve">   Fangst i Vestisen føres under ICES 2a. Inkluderer fangst i ICES-området 14b</t>
  </si>
  <si>
    <t xml:space="preserve">    ICES </t>
  </si>
  <si>
    <t>FANGSTOMRÅDER:</t>
  </si>
  <si>
    <r>
      <t>EU</t>
    </r>
    <r>
      <rPr>
        <b/>
        <vertAlign val="superscript"/>
        <sz val="10"/>
        <rFont val="Arial"/>
        <family val="2"/>
      </rPr>
      <t>2)</t>
    </r>
  </si>
  <si>
    <r>
      <t>2)</t>
    </r>
    <r>
      <rPr>
        <sz val="9"/>
        <rFont val="Arial"/>
        <family val="2"/>
      </rPr>
      <t xml:space="preserve"> Har ikke fangsttall fra EU som følge av tekniske problemer med ERS-rapportering</t>
    </r>
  </si>
  <si>
    <r>
      <t xml:space="preserve">3) </t>
    </r>
    <r>
      <rPr>
        <sz val="9"/>
        <rFont val="Arial"/>
        <family val="2"/>
      </rPr>
      <t xml:space="preserve"> Jf. tabell III, kolonne I +/- kolonne IV</t>
    </r>
  </si>
  <si>
    <r>
      <t>Kvoter 2019</t>
    </r>
    <r>
      <rPr>
        <b/>
        <vertAlign val="superscript"/>
        <sz val="10"/>
        <rFont val="Arial"/>
        <family val="2"/>
      </rPr>
      <t>1)</t>
    </r>
  </si>
  <si>
    <t>Overført fra 2020</t>
  </si>
  <si>
    <r>
      <t>Kvoter 2019</t>
    </r>
    <r>
      <rPr>
        <b/>
        <vertAlign val="superscript"/>
        <sz val="10"/>
        <rFont val="Arial"/>
        <family val="2"/>
      </rPr>
      <t>4)</t>
    </r>
  </si>
  <si>
    <t>Rest fra 2018</t>
  </si>
  <si>
    <t>TABELL  VI</t>
  </si>
  <si>
    <r>
      <t>3)</t>
    </r>
    <r>
      <rPr>
        <b/>
        <sz val="10"/>
        <rFont val="Arial"/>
        <family val="2"/>
      </rPr>
      <t xml:space="preserve"> Bifangst ved trålfisket 900 tonn, ved linefiske 4 100 tonn</t>
    </r>
  </si>
  <si>
    <r>
      <t xml:space="preserve">KOLMULE </t>
    </r>
    <r>
      <rPr>
        <i/>
        <sz val="10"/>
        <rFont val="Arial"/>
        <family val="2"/>
      </rPr>
      <t>(Micromesistiuspoutossou)</t>
    </r>
  </si>
  <si>
    <r>
      <t xml:space="preserve">KOLMULE </t>
    </r>
    <r>
      <rPr>
        <i/>
        <sz val="10"/>
        <rFont val="Arial"/>
        <family val="2"/>
      </rPr>
      <t>(Microme-sistiuspoutossou)</t>
    </r>
  </si>
  <si>
    <r>
      <t xml:space="preserve">5)  </t>
    </r>
    <r>
      <rPr>
        <sz val="9"/>
        <rFont val="Arial"/>
        <family val="2"/>
      </rPr>
      <t>Uten endring av rettsaktene om fordeling av de nasjonale kvotene</t>
    </r>
  </si>
  <si>
    <r>
      <t xml:space="preserve">2) </t>
    </r>
    <r>
      <rPr>
        <sz val="9"/>
        <rFont val="Arial"/>
        <family val="2"/>
      </rPr>
      <t>Jf. punkt 5.1 i protokoll fra 45. sesjon i Den blandete norsk-russiske fiskerikommisjon</t>
    </r>
  </si>
  <si>
    <r>
      <t>7)</t>
    </r>
    <r>
      <rPr>
        <b/>
        <sz val="10"/>
        <rFont val="Arial"/>
        <family val="2"/>
      </rPr>
      <t xml:space="preserve">  I definert begrenset område i NØS og Jan Mayen sonen </t>
    </r>
  </si>
  <si>
    <t xml:space="preserve"> utenfor 12 n. mil</t>
  </si>
  <si>
    <r>
      <t>1)</t>
    </r>
    <r>
      <rPr>
        <b/>
        <sz val="10"/>
        <rFont val="Arial"/>
        <family val="2"/>
      </rPr>
      <t xml:space="preserve"> Bifangst, maksimalt 20 % i hver enkelt fangst</t>
    </r>
  </si>
  <si>
    <r>
      <t>6)</t>
    </r>
    <r>
      <rPr>
        <b/>
        <sz val="10"/>
        <rFont val="Arial"/>
        <family val="2"/>
      </rPr>
      <t xml:space="preserve"> Gjelder både i NØS nord for 62°N og i Jan Mayen sonen </t>
    </r>
  </si>
  <si>
    <t xml:space="preserve">OVERSIKT OVER TOTAL KVOTE AV TORSK, HYSE, LODDE, BLÅKVEITE OG SNABELUER (S. MENTELLA)  </t>
  </si>
  <si>
    <t xml:space="preserve">                    FORSKNINGS-</t>
  </si>
  <si>
    <r>
      <t xml:space="preserve">4)  </t>
    </r>
    <r>
      <rPr>
        <sz val="9"/>
        <rFont val="Arial"/>
        <family val="2"/>
      </rPr>
      <t>Ekslusive forskningskvoter og overføring fra tredjelandskvote og fra år til år (ref. kolonne I i tabell III)</t>
    </r>
  </si>
  <si>
    <t xml:space="preserve">TREDJELANDS KVOTER I PARTENES ØKONOMISKE SONE OG FANGST AV DISSE KVOTER. </t>
  </si>
  <si>
    <r>
      <t xml:space="preserve">1) </t>
    </r>
    <r>
      <rPr>
        <sz val="9"/>
        <rFont val="Arial"/>
        <family val="2"/>
      </rPr>
      <t>Inklusive 21 000 tonn norsk kysttorsk og 21 000 tonn murmansktorsk</t>
    </r>
  </si>
  <si>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Fangst i Østisen føres under ICES 1</t>
    </r>
  </si>
  <si>
    <t xml:space="preserve">   I tillegg kan inntil 7 000 tonn torsk for hver part disponeres til forsknings- og forvaltningsformål</t>
  </si>
  <si>
    <r>
      <t xml:space="preserve">2) </t>
    </r>
    <r>
      <rPr>
        <sz val="9"/>
        <rFont val="Arial"/>
        <family val="2"/>
      </rPr>
      <t>I tillegg kan inntil 4 000 tonn hyse for hver part disponeres til forsknings- og forvaltningsformål</t>
    </r>
  </si>
  <si>
    <r>
      <t xml:space="preserve">4) </t>
    </r>
    <r>
      <rPr>
        <sz val="9"/>
        <rFont val="Arial"/>
        <family val="2"/>
      </rPr>
      <t>I tillegg kan inntil 750 tonn blåkveite for hver part disponeres til forsknings- og forvaltningsformål</t>
    </r>
  </si>
  <si>
    <r>
      <t xml:space="preserve">3) </t>
    </r>
    <r>
      <rPr>
        <sz val="9"/>
        <rFont val="Arial"/>
        <family val="2"/>
      </rPr>
      <t>I tillegg kan inntil 2 500 tonn lodde  for hver part disponeres til forsknings- og forvaltningsformål</t>
    </r>
  </si>
  <si>
    <t xml:space="preserve">   og fra år til år (ref. kolonne I i tabell III)</t>
  </si>
  <si>
    <t>KVOTER (KVANTA) OG TILLATT BIFANGST ETTER AVTALE MELLOM NORGE</t>
  </si>
  <si>
    <t>NORSK VÅRGYTENDE SILD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</si>
</sst>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#,##0.0"/>
  </numFmts>
  <fonts count="1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sz val="10"/>
      <color rgb="FFC00000"/>
      <name val="Arial"/>
      <family val="2"/>
    </font>
    <font>
      <sz val="1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8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4" xfId="0" applyBorder="1"/>
    <xf numFmtId="0" fontId="1" fillId="0" borderId="13" xfId="0" applyFont="1" applyBorder="1"/>
    <xf numFmtId="0" fontId="1" fillId="0" borderId="0" xfId="0" applyFont="1" applyBorder="1" applyAlignment="1">
      <alignment horizontal="right"/>
    </xf>
    <xf numFmtId="14" fontId="1" fillId="0" borderId="0" xfId="0" applyNumberFormat="1" applyFont="1" applyBorder="1" applyAlignment="1">
      <alignment horizontal="right"/>
    </xf>
    <xf numFmtId="0" fontId="0" fillId="0" borderId="14" xfId="0" applyBorder="1"/>
    <xf numFmtId="0" fontId="0" fillId="0" borderId="6" xfId="0" applyBorder="1"/>
    <xf numFmtId="0" fontId="1" fillId="0" borderId="0" xfId="0" applyFont="1" applyBorder="1"/>
    <xf numFmtId="0" fontId="0" fillId="0" borderId="5" xfId="0" applyBorder="1"/>
    <xf numFmtId="0" fontId="0" fillId="0" borderId="2" xfId="0" applyBorder="1"/>
    <xf numFmtId="0" fontId="1" fillId="0" borderId="4" xfId="0" applyFont="1" applyBorder="1"/>
    <xf numFmtId="0" fontId="1" fillId="0" borderId="15" xfId="0" applyFont="1" applyBorder="1"/>
    <xf numFmtId="0" fontId="0" fillId="0" borderId="13" xfId="0" applyBorder="1"/>
    <xf numFmtId="165" fontId="0" fillId="0" borderId="15" xfId="1" applyNumberFormat="1" applyFont="1" applyBorder="1"/>
    <xf numFmtId="165" fontId="0" fillId="0" borderId="13" xfId="1" applyNumberFormat="1" applyFont="1" applyBorder="1"/>
    <xf numFmtId="165" fontId="0" fillId="0" borderId="1" xfId="1" applyNumberFormat="1" applyFont="1" applyBorder="1"/>
    <xf numFmtId="165" fontId="0" fillId="0" borderId="3" xfId="1" applyNumberFormat="1" applyFont="1" applyBorder="1"/>
    <xf numFmtId="0" fontId="4" fillId="0" borderId="0" xfId="0" applyFont="1" applyBorder="1" applyAlignment="1">
      <alignment horizontal="right"/>
    </xf>
    <xf numFmtId="0" fontId="3" fillId="0" borderId="0" xfId="0" applyFont="1" applyBorder="1"/>
    <xf numFmtId="0" fontId="4" fillId="0" borderId="13" xfId="0" applyFont="1" applyBorder="1"/>
    <xf numFmtId="165" fontId="0" fillId="0" borderId="2" xfId="1" applyNumberFormat="1" applyFont="1" applyBorder="1"/>
    <xf numFmtId="165" fontId="0" fillId="0" borderId="15" xfId="1" applyNumberFormat="1" applyFont="1" applyBorder="1" applyAlignment="1">
      <alignment horizontal="right"/>
    </xf>
    <xf numFmtId="165" fontId="0" fillId="0" borderId="13" xfId="1" applyNumberFormat="1" applyFont="1" applyBorder="1" applyAlignment="1">
      <alignment horizontal="right"/>
    </xf>
    <xf numFmtId="0" fontId="9" fillId="0" borderId="0" xfId="0" applyFont="1"/>
    <xf numFmtId="0" fontId="3" fillId="0" borderId="0" xfId="0" applyFont="1"/>
    <xf numFmtId="0" fontId="3" fillId="0" borderId="4" xfId="0" applyFont="1" applyFill="1" applyBorder="1"/>
    <xf numFmtId="165" fontId="3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left"/>
    </xf>
    <xf numFmtId="0" fontId="10" fillId="0" borderId="0" xfId="0" applyFont="1" applyBorder="1"/>
    <xf numFmtId="0" fontId="1" fillId="0" borderId="3" xfId="0" applyFont="1" applyBorder="1"/>
    <xf numFmtId="0" fontId="1" fillId="0" borderId="1" xfId="0" applyFont="1" applyBorder="1"/>
    <xf numFmtId="0" fontId="1" fillId="0" borderId="2" xfId="0" applyFont="1" applyBorder="1"/>
    <xf numFmtId="0" fontId="2" fillId="0" borderId="16" xfId="0" applyFont="1" applyBorder="1"/>
    <xf numFmtId="0" fontId="2" fillId="0" borderId="7" xfId="0" applyFont="1" applyBorder="1"/>
    <xf numFmtId="0" fontId="2" fillId="0" borderId="4" xfId="0" applyFont="1" applyBorder="1"/>
    <xf numFmtId="0" fontId="1" fillId="0" borderId="1" xfId="0" applyFont="1" applyBorder="1" applyAlignment="1">
      <alignment horizontal="center"/>
    </xf>
    <xf numFmtId="0" fontId="2" fillId="0" borderId="8" xfId="0" applyFont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8" xfId="0" applyFont="1" applyBorder="1"/>
    <xf numFmtId="0" fontId="1" fillId="0" borderId="12" xfId="0" applyFont="1" applyBorder="1" applyAlignment="1">
      <alignment horizontal="center"/>
    </xf>
    <xf numFmtId="0" fontId="2" fillId="0" borderId="0" xfId="0" applyFont="1"/>
    <xf numFmtId="14" fontId="1" fillId="0" borderId="0" xfId="0" applyNumberFormat="1" applyFont="1" applyBorder="1"/>
    <xf numFmtId="0" fontId="0" fillId="0" borderId="0" xfId="0" applyAlignment="1">
      <alignment horizontal="left"/>
    </xf>
    <xf numFmtId="165" fontId="0" fillId="0" borderId="1" xfId="1" applyNumberFormat="1" applyFont="1" applyBorder="1" applyAlignment="1">
      <alignment horizontal="right"/>
    </xf>
    <xf numFmtId="165" fontId="0" fillId="0" borderId="4" xfId="1" applyNumberFormat="1" applyFont="1" applyBorder="1"/>
    <xf numFmtId="165" fontId="0" fillId="0" borderId="4" xfId="1" applyNumberFormat="1" applyFont="1" applyBorder="1" applyAlignment="1">
      <alignment horizontal="right"/>
    </xf>
    <xf numFmtId="165" fontId="0" fillId="0" borderId="2" xfId="1" applyNumberFormat="1" applyFont="1" applyBorder="1" applyAlignment="1">
      <alignment horizontal="right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0" xfId="0" applyAlignment="1"/>
    <xf numFmtId="0" fontId="1" fillId="0" borderId="13" xfId="0" applyFont="1" applyBorder="1" applyAlignment="1"/>
    <xf numFmtId="0" fontId="1" fillId="0" borderId="0" xfId="0" applyFont="1" applyBorder="1" applyAlignment="1"/>
    <xf numFmtId="0" fontId="0" fillId="0" borderId="2" xfId="0" applyBorder="1" applyAlignment="1"/>
    <xf numFmtId="0" fontId="1" fillId="0" borderId="6" xfId="0" applyFont="1" applyBorder="1" applyAlignment="1"/>
    <xf numFmtId="0" fontId="1" fillId="0" borderId="5" xfId="0" applyFont="1" applyBorder="1" applyAlignment="1"/>
    <xf numFmtId="0" fontId="9" fillId="0" borderId="0" xfId="0" applyFont="1" applyBorder="1" applyAlignment="1"/>
    <xf numFmtId="0" fontId="6" fillId="0" borderId="0" xfId="0" applyFont="1" applyAlignment="1"/>
    <xf numFmtId="0" fontId="9" fillId="0" borderId="0" xfId="0" applyFont="1" applyAlignment="1"/>
    <xf numFmtId="0" fontId="6" fillId="0" borderId="3" xfId="0" applyFont="1" applyBorder="1" applyAlignment="1"/>
    <xf numFmtId="0" fontId="1" fillId="0" borderId="4" xfId="0" applyFont="1" applyBorder="1" applyAlignment="1"/>
    <xf numFmtId="0" fontId="1" fillId="0" borderId="12" xfId="0" applyFont="1" applyBorder="1" applyAlignment="1">
      <alignment horizontal="left"/>
    </xf>
    <xf numFmtId="165" fontId="2" fillId="0" borderId="0" xfId="1" applyNumberFormat="1" applyFont="1" applyBorder="1" applyAlignment="1">
      <alignment horizontal="center"/>
    </xf>
    <xf numFmtId="165" fontId="2" fillId="0" borderId="0" xfId="1" applyNumberFormat="1" applyFont="1" applyBorder="1" applyAlignment="1"/>
    <xf numFmtId="0" fontId="1" fillId="0" borderId="8" xfId="0" applyFont="1" applyBorder="1" applyAlignment="1">
      <alignment horizontal="center"/>
    </xf>
    <xf numFmtId="0" fontId="9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/>
    <xf numFmtId="165" fontId="0" fillId="0" borderId="0" xfId="1" applyNumberFormat="1" applyFont="1" applyAlignment="1"/>
    <xf numFmtId="0" fontId="2" fillId="0" borderId="0" xfId="0" applyFont="1" applyAlignment="1"/>
    <xf numFmtId="0" fontId="2" fillId="0" borderId="0" xfId="0" applyFont="1" applyAlignment="1">
      <alignment horizontal="left"/>
    </xf>
    <xf numFmtId="165" fontId="2" fillId="0" borderId="0" xfId="1" applyNumberFormat="1" applyFont="1" applyAlignment="1"/>
    <xf numFmtId="0" fontId="2" fillId="0" borderId="14" xfId="0" applyFont="1" applyBorder="1" applyAlignment="1"/>
    <xf numFmtId="0" fontId="2" fillId="0" borderId="14" xfId="0" applyFont="1" applyBorder="1" applyAlignment="1">
      <alignment horizontal="left"/>
    </xf>
    <xf numFmtId="165" fontId="2" fillId="0" borderId="14" xfId="1" applyNumberFormat="1" applyFont="1" applyBorder="1" applyAlignment="1"/>
    <xf numFmtId="0" fontId="0" fillId="0" borderId="6" xfId="0" applyBorder="1" applyAlignment="1"/>
    <xf numFmtId="0" fontId="0" fillId="0" borderId="0" xfId="0" applyBorder="1" applyAlignment="1"/>
    <xf numFmtId="0" fontId="2" fillId="0" borderId="4" xfId="0" applyFont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0" fillId="0" borderId="5" xfId="0" applyBorder="1" applyAlignment="1"/>
    <xf numFmtId="0" fontId="1" fillId="0" borderId="8" xfId="0" applyFont="1" applyBorder="1" applyAlignment="1">
      <alignment horizontal="left"/>
    </xf>
    <xf numFmtId="165" fontId="1" fillId="0" borderId="12" xfId="1" applyNumberFormat="1" applyFont="1" applyBorder="1" applyAlignment="1">
      <alignment horizontal="center"/>
    </xf>
    <xf numFmtId="0" fontId="2" fillId="0" borderId="2" xfId="0" applyFont="1" applyBorder="1" applyAlignment="1"/>
    <xf numFmtId="165" fontId="2" fillId="0" borderId="2" xfId="1" applyNumberFormat="1" applyFont="1" applyBorder="1" applyAlignment="1"/>
    <xf numFmtId="165" fontId="8" fillId="0" borderId="2" xfId="1" applyNumberFormat="1" applyFont="1" applyBorder="1" applyAlignment="1"/>
    <xf numFmtId="165" fontId="2" fillId="0" borderId="2" xfId="1" applyNumberFormat="1" applyFont="1" applyBorder="1" applyAlignment="1">
      <alignment horizontal="center"/>
    </xf>
    <xf numFmtId="165" fontId="2" fillId="0" borderId="3" xfId="1" applyNumberFormat="1" applyFont="1" applyBorder="1" applyAlignment="1"/>
    <xf numFmtId="0" fontId="1" fillId="0" borderId="3" xfId="0" applyFont="1" applyBorder="1" applyAlignment="1">
      <alignment horizontal="left"/>
    </xf>
    <xf numFmtId="165" fontId="12" fillId="0" borderId="11" xfId="1" applyNumberFormat="1" applyFont="1" applyBorder="1"/>
    <xf numFmtId="165" fontId="11" fillId="0" borderId="1" xfId="1" applyNumberFormat="1" applyFont="1" applyBorder="1"/>
    <xf numFmtId="165" fontId="11" fillId="0" borderId="20" xfId="1" applyNumberFormat="1" applyFont="1" applyBorder="1"/>
    <xf numFmtId="165" fontId="12" fillId="0" borderId="2" xfId="1" applyNumberFormat="1" applyFont="1" applyFill="1" applyBorder="1"/>
    <xf numFmtId="3" fontId="1" fillId="0" borderId="22" xfId="0" applyNumberFormat="1" applyFont="1" applyBorder="1"/>
    <xf numFmtId="3" fontId="1" fillId="0" borderId="11" xfId="0" applyNumberFormat="1" applyFont="1" applyBorder="1"/>
    <xf numFmtId="165" fontId="2" fillId="0" borderId="3" xfId="1" applyNumberFormat="1" applyFont="1" applyBorder="1"/>
    <xf numFmtId="165" fontId="2" fillId="0" borderId="2" xfId="1" applyNumberFormat="1" applyFont="1" applyBorder="1"/>
    <xf numFmtId="0" fontId="1" fillId="0" borderId="7" xfId="0" applyFont="1" applyBorder="1"/>
    <xf numFmtId="0" fontId="1" fillId="0" borderId="20" xfId="0" applyFont="1" applyBorder="1"/>
    <xf numFmtId="165" fontId="1" fillId="0" borderId="20" xfId="1" applyNumberFormat="1" applyFont="1" applyBorder="1"/>
    <xf numFmtId="165" fontId="1" fillId="0" borderId="3" xfId="1" applyNumberFormat="1" applyFont="1" applyBorder="1"/>
    <xf numFmtId="165" fontId="1" fillId="0" borderId="3" xfId="0" applyNumberFormat="1" applyFont="1" applyBorder="1"/>
    <xf numFmtId="165" fontId="1" fillId="0" borderId="11" xfId="1" applyNumberFormat="1" applyFont="1" applyBorder="1"/>
    <xf numFmtId="165" fontId="1" fillId="0" borderId="12" xfId="1" applyNumberFormat="1" applyFont="1" applyBorder="1"/>
    <xf numFmtId="165" fontId="1" fillId="0" borderId="2" xfId="1" applyNumberFormat="1" applyFont="1" applyFill="1" applyBorder="1"/>
    <xf numFmtId="0" fontId="13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14" fontId="4" fillId="0" borderId="4" xfId="0" applyNumberFormat="1" applyFont="1" applyBorder="1" applyAlignment="1">
      <alignment vertical="center"/>
    </xf>
    <xf numFmtId="14" fontId="1" fillId="0" borderId="0" xfId="0" applyNumberFormat="1" applyFont="1" applyBorder="1" applyAlignment="1">
      <alignment horizontal="right" vertical="center"/>
    </xf>
    <xf numFmtId="14" fontId="4" fillId="0" borderId="0" xfId="0" applyNumberFormat="1" applyFont="1" applyBorder="1" applyAlignment="1">
      <alignment horizontal="left" vertical="center"/>
    </xf>
    <xf numFmtId="0" fontId="3" fillId="0" borderId="4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3" fontId="7" fillId="0" borderId="2" xfId="0" applyNumberFormat="1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1" fillId="0" borderId="7" xfId="0" applyNumberFormat="1" applyFont="1" applyBorder="1" applyAlignment="1">
      <alignment vertical="center" wrapText="1"/>
    </xf>
    <xf numFmtId="0" fontId="1" fillId="2" borderId="4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14" xfId="0" applyFont="1" applyBorder="1"/>
    <xf numFmtId="0" fontId="2" fillId="0" borderId="6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0" xfId="0" applyFont="1" applyBorder="1" applyAlignment="1">
      <alignment horizontal="centerContinuous"/>
    </xf>
    <xf numFmtId="0" fontId="2" fillId="0" borderId="15" xfId="0" applyFont="1" applyBorder="1"/>
    <xf numFmtId="0" fontId="1" fillId="0" borderId="16" xfId="0" applyFont="1" applyBorder="1" applyAlignment="1">
      <alignment horizontal="left"/>
    </xf>
    <xf numFmtId="0" fontId="1" fillId="0" borderId="10" xfId="0" applyFont="1" applyBorder="1"/>
    <xf numFmtId="0" fontId="2" fillId="0" borderId="9" xfId="0" applyFont="1" applyBorder="1"/>
    <xf numFmtId="0" fontId="1" fillId="0" borderId="3" xfId="0" applyFont="1" applyBorder="1" applyAlignment="1"/>
    <xf numFmtId="0" fontId="2" fillId="0" borderId="1" xfId="0" applyFont="1" applyBorder="1"/>
    <xf numFmtId="165" fontId="2" fillId="0" borderId="7" xfId="1" applyNumberFormat="1" applyFont="1" applyBorder="1"/>
    <xf numFmtId="165" fontId="2" fillId="0" borderId="1" xfId="0" applyNumberFormat="1" applyFont="1" applyBorder="1"/>
    <xf numFmtId="165" fontId="2" fillId="0" borderId="1" xfId="1" applyNumberFormat="1" applyFont="1" applyBorder="1"/>
    <xf numFmtId="165" fontId="2" fillId="0" borderId="2" xfId="1" applyNumberFormat="1" applyFont="1" applyBorder="1" applyAlignment="1">
      <alignment horizontal="right"/>
    </xf>
    <xf numFmtId="165" fontId="2" fillId="0" borderId="3" xfId="1" applyNumberFormat="1" applyFont="1" applyBorder="1" applyAlignment="1">
      <alignment horizontal="right"/>
    </xf>
    <xf numFmtId="0" fontId="1" fillId="0" borderId="14" xfId="0" applyFont="1" applyBorder="1"/>
    <xf numFmtId="0" fontId="1" fillId="0" borderId="6" xfId="0" applyFont="1" applyBorder="1"/>
    <xf numFmtId="0" fontId="1" fillId="0" borderId="5" xfId="0" applyFont="1" applyBorder="1"/>
    <xf numFmtId="0" fontId="1" fillId="0" borderId="0" xfId="0" applyFont="1" applyFill="1" applyBorder="1"/>
    <xf numFmtId="0" fontId="1" fillId="0" borderId="16" xfId="0" applyFont="1" applyBorder="1"/>
    <xf numFmtId="0" fontId="2" fillId="0" borderId="13" xfId="0" applyFont="1" applyBorder="1"/>
    <xf numFmtId="0" fontId="2" fillId="0" borderId="13" xfId="0" quotePrefix="1" applyFont="1" applyBorder="1" applyAlignment="1">
      <alignment horizontal="center"/>
    </xf>
    <xf numFmtId="0" fontId="2" fillId="0" borderId="14" xfId="0" quotePrefix="1" applyFont="1" applyBorder="1" applyAlignment="1">
      <alignment horizontal="center"/>
    </xf>
    <xf numFmtId="0" fontId="2" fillId="0" borderId="6" xfId="0" quotePrefix="1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2" fillId="0" borderId="15" xfId="0" applyFont="1" applyFill="1" applyBorder="1"/>
    <xf numFmtId="0" fontId="2" fillId="0" borderId="16" xfId="0" applyFont="1" applyFill="1" applyBorder="1"/>
    <xf numFmtId="0" fontId="2" fillId="0" borderId="7" xfId="0" applyFont="1" applyFill="1" applyBorder="1"/>
    <xf numFmtId="0" fontId="2" fillId="0" borderId="4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65" fontId="2" fillId="0" borderId="0" xfId="0" applyNumberFormat="1" applyFont="1"/>
    <xf numFmtId="3" fontId="2" fillId="0" borderId="0" xfId="0" applyNumberFormat="1" applyFont="1"/>
    <xf numFmtId="165" fontId="12" fillId="0" borderId="12" xfId="0" applyNumberFormat="1" applyFont="1" applyBorder="1"/>
    <xf numFmtId="165" fontId="12" fillId="0" borderId="8" xfId="0" applyNumberFormat="1" applyFont="1" applyBorder="1"/>
    <xf numFmtId="165" fontId="12" fillId="0" borderId="9" xfId="0" applyNumberFormat="1" applyFont="1" applyBorder="1"/>
    <xf numFmtId="165" fontId="1" fillId="0" borderId="12" xfId="0" applyNumberFormat="1" applyFont="1" applyBorder="1"/>
    <xf numFmtId="165" fontId="2" fillId="0" borderId="0" xfId="0" applyNumberFormat="1" applyFont="1" applyBorder="1"/>
    <xf numFmtId="14" fontId="1" fillId="0" borderId="0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2" xfId="0" applyFont="1" applyBorder="1"/>
    <xf numFmtId="0" fontId="1" fillId="0" borderId="9" xfId="0" applyFont="1" applyBorder="1"/>
    <xf numFmtId="0" fontId="9" fillId="0" borderId="0" xfId="0" applyFont="1" applyFill="1"/>
    <xf numFmtId="0" fontId="6" fillId="0" borderId="0" xfId="0" applyFont="1" applyFill="1"/>
    <xf numFmtId="0" fontId="1" fillId="0" borderId="0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vertical="center"/>
    </xf>
    <xf numFmtId="3" fontId="1" fillId="0" borderId="18" xfId="0" applyNumberFormat="1" applyFont="1" applyBorder="1" applyAlignment="1">
      <alignment horizontal="right"/>
    </xf>
    <xf numFmtId="3" fontId="1" fillId="0" borderId="18" xfId="0" applyNumberFormat="1" applyFont="1" applyBorder="1"/>
    <xf numFmtId="3" fontId="1" fillId="0" borderId="4" xfId="0" applyNumberFormat="1" applyFont="1" applyBorder="1"/>
    <xf numFmtId="0" fontId="1" fillId="0" borderId="19" xfId="0" applyFont="1" applyBorder="1"/>
    <xf numFmtId="165" fontId="1" fillId="0" borderId="15" xfId="1" applyNumberFormat="1" applyFont="1" applyBorder="1"/>
    <xf numFmtId="49" fontId="1" fillId="0" borderId="8" xfId="0" applyNumberFormat="1" applyFont="1" applyBorder="1" applyAlignment="1">
      <alignment horizontal="right"/>
    </xf>
    <xf numFmtId="165" fontId="2" fillId="0" borderId="15" xfId="1" applyNumberFormat="1" applyFont="1" applyBorder="1" applyAlignment="1">
      <alignment horizontal="right"/>
    </xf>
    <xf numFmtId="165" fontId="2" fillId="0" borderId="13" xfId="1" applyNumberFormat="1" applyFont="1" applyBorder="1" applyAlignment="1">
      <alignment horizontal="right"/>
    </xf>
    <xf numFmtId="165" fontId="15" fillId="0" borderId="1" xfId="1" applyNumberFormat="1" applyFont="1" applyBorder="1"/>
    <xf numFmtId="165" fontId="0" fillId="0" borderId="0" xfId="0" applyNumberFormat="1" applyAlignment="1"/>
    <xf numFmtId="165" fontId="6" fillId="0" borderId="0" xfId="0" applyNumberFormat="1" applyFont="1" applyAlignment="1"/>
    <xf numFmtId="165" fontId="1" fillId="0" borderId="0" xfId="1" applyNumberFormat="1" applyFont="1" applyBorder="1"/>
    <xf numFmtId="0" fontId="7" fillId="0" borderId="2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2" fillId="0" borderId="1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165" fontId="0" fillId="0" borderId="0" xfId="0" applyNumberFormat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65" fontId="2" fillId="0" borderId="1" xfId="1" applyNumberFormat="1" applyFont="1" applyBorder="1" applyAlignment="1"/>
    <xf numFmtId="0" fontId="1" fillId="0" borderId="7" xfId="0" applyFont="1" applyBorder="1" applyAlignment="1"/>
    <xf numFmtId="0" fontId="1" fillId="0" borderId="21" xfId="0" applyFont="1" applyBorder="1" applyAlignment="1">
      <alignment wrapText="1"/>
    </xf>
    <xf numFmtId="9" fontId="0" fillId="0" borderId="0" xfId="0" applyNumberFormat="1" applyBorder="1" applyAlignment="1"/>
    <xf numFmtId="9" fontId="0" fillId="0" borderId="0" xfId="0" applyNumberFormat="1" applyAlignment="1"/>
    <xf numFmtId="165" fontId="2" fillId="2" borderId="2" xfId="1" applyNumberFormat="1" applyFont="1" applyFill="1" applyBorder="1" applyAlignment="1"/>
    <xf numFmtId="165" fontId="8" fillId="2" borderId="2" xfId="1" applyNumberFormat="1" applyFont="1" applyFill="1" applyBorder="1" applyAlignment="1"/>
    <xf numFmtId="0" fontId="1" fillId="0" borderId="14" xfId="0" applyFont="1" applyBorder="1" applyAlignment="1"/>
    <xf numFmtId="166" fontId="2" fillId="0" borderId="0" xfId="1" applyNumberFormat="1" applyFont="1" applyAlignment="1">
      <alignment horizontal="right"/>
    </xf>
    <xf numFmtId="166" fontId="2" fillId="0" borderId="14" xfId="1" applyNumberFormat="1" applyFont="1" applyBorder="1" applyAlignment="1">
      <alignment horizontal="right"/>
    </xf>
    <xf numFmtId="166" fontId="2" fillId="0" borderId="0" xfId="1" applyNumberFormat="1" applyFont="1" applyBorder="1" applyAlignment="1">
      <alignment horizontal="right"/>
    </xf>
    <xf numFmtId="166" fontId="2" fillId="0" borderId="15" xfId="1" applyNumberFormat="1" applyFont="1" applyBorder="1" applyAlignment="1">
      <alignment horizontal="right"/>
    </xf>
    <xf numFmtId="166" fontId="2" fillId="0" borderId="8" xfId="1" applyNumberFormat="1" applyFont="1" applyBorder="1" applyAlignment="1">
      <alignment horizontal="right"/>
    </xf>
    <xf numFmtId="166" fontId="2" fillId="2" borderId="8" xfId="1" applyNumberFormat="1" applyFont="1" applyFill="1" applyBorder="1" applyAlignment="1">
      <alignment horizontal="right"/>
    </xf>
    <xf numFmtId="166" fontId="0" fillId="0" borderId="0" xfId="1" applyNumberFormat="1" applyFont="1" applyAlignment="1">
      <alignment horizontal="right"/>
    </xf>
    <xf numFmtId="166" fontId="6" fillId="0" borderId="0" xfId="1" applyNumberFormat="1" applyFont="1" applyAlignment="1">
      <alignment horizontal="right"/>
    </xf>
    <xf numFmtId="166" fontId="2" fillId="0" borderId="0" xfId="0" applyNumberFormat="1" applyFont="1" applyAlignment="1">
      <alignment horizontal="right"/>
    </xf>
    <xf numFmtId="166" fontId="2" fillId="0" borderId="14" xfId="0" applyNumberFormat="1" applyFont="1" applyBorder="1" applyAlignment="1">
      <alignment horizontal="right"/>
    </xf>
    <xf numFmtId="166" fontId="2" fillId="0" borderId="0" xfId="0" applyNumberFormat="1" applyFont="1" applyBorder="1" applyAlignment="1">
      <alignment horizontal="right"/>
    </xf>
    <xf numFmtId="166" fontId="2" fillId="0" borderId="16" xfId="1" applyNumberFormat="1" applyFont="1" applyBorder="1" applyAlignment="1">
      <alignment horizontal="right"/>
    </xf>
    <xf numFmtId="166" fontId="2" fillId="0" borderId="10" xfId="1" applyNumberFormat="1" applyFont="1" applyBorder="1" applyAlignment="1">
      <alignment horizontal="right"/>
    </xf>
    <xf numFmtId="166" fontId="2" fillId="0" borderId="10" xfId="0" applyNumberFormat="1" applyFont="1" applyBorder="1" applyAlignment="1">
      <alignment horizontal="right"/>
    </xf>
    <xf numFmtId="166" fontId="2" fillId="2" borderId="10" xfId="1" applyNumberFormat="1" applyFont="1" applyFill="1" applyBorder="1" applyAlignment="1">
      <alignment horizontal="right"/>
    </xf>
    <xf numFmtId="166" fontId="2" fillId="0" borderId="9" xfId="1" applyNumberFormat="1" applyFont="1" applyBorder="1" applyAlignment="1">
      <alignment horizontal="right"/>
    </xf>
    <xf numFmtId="166" fontId="2" fillId="2" borderId="9" xfId="1" applyNumberFormat="1" applyFont="1" applyFill="1" applyBorder="1" applyAlignment="1">
      <alignment horizontal="right"/>
    </xf>
    <xf numFmtId="166" fontId="0" fillId="0" borderId="0" xfId="0" applyNumberFormat="1" applyAlignment="1">
      <alignment horizontal="right"/>
    </xf>
    <xf numFmtId="166" fontId="6" fillId="0" borderId="0" xfId="0" applyNumberFormat="1" applyFont="1" applyAlignment="1">
      <alignment horizontal="right"/>
    </xf>
    <xf numFmtId="165" fontId="1" fillId="0" borderId="12" xfId="1" applyNumberFormat="1" applyFont="1" applyBorder="1" applyAlignment="1">
      <alignment horizontal="center" vertical="center"/>
    </xf>
    <xf numFmtId="166" fontId="1" fillId="0" borderId="10" xfId="0" applyNumberFormat="1" applyFont="1" applyBorder="1" applyAlignment="1">
      <alignment horizontal="center" vertical="center"/>
    </xf>
    <xf numFmtId="166" fontId="1" fillId="0" borderId="8" xfId="1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6" fontId="16" fillId="0" borderId="0" xfId="0" applyNumberFormat="1" applyFont="1" applyAlignment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3" fontId="1" fillId="0" borderId="17" xfId="1" applyNumberFormat="1" applyFont="1" applyBorder="1" applyAlignment="1">
      <alignment horizontal="center"/>
    </xf>
    <xf numFmtId="3" fontId="2" fillId="0" borderId="25" xfId="0" applyNumberFormat="1" applyFont="1" applyBorder="1" applyAlignment="1">
      <alignment horizontal="center"/>
    </xf>
    <xf numFmtId="3" fontId="1" fillId="0" borderId="23" xfId="0" applyNumberFormat="1" applyFont="1" applyBorder="1" applyAlignment="1">
      <alignment horizontal="center"/>
    </xf>
    <xf numFmtId="3" fontId="2" fillId="0" borderId="24" xfId="0" applyNumberFormat="1" applyFont="1" applyBorder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zoomScaleNormal="100" workbookViewId="0">
      <selection activeCell="L13" sqref="L13"/>
    </sheetView>
  </sheetViews>
  <sheetFormatPr baseColWidth="10" defaultColWidth="8.81640625" defaultRowHeight="12.5" x14ac:dyDescent="0.25"/>
  <cols>
    <col min="1" max="2" width="17" style="26" customWidth="1"/>
    <col min="3" max="3" width="15.26953125" style="26" customWidth="1"/>
    <col min="4" max="4" width="13" style="26" customWidth="1"/>
    <col min="5" max="5" width="13.1796875" style="26" customWidth="1"/>
    <col min="6" max="6" width="15.7265625" style="26" customWidth="1"/>
    <col min="7" max="7" width="16.26953125" style="26" customWidth="1"/>
    <col min="8" max="8" width="13.54296875" style="26" customWidth="1"/>
    <col min="9" max="9" width="16.7265625" style="26" customWidth="1"/>
    <col min="10" max="16384" width="8.81640625" style="26"/>
  </cols>
  <sheetData>
    <row r="1" spans="1:9" ht="15.5" x14ac:dyDescent="0.35">
      <c r="H1" s="113" t="s">
        <v>171</v>
      </c>
    </row>
    <row r="2" spans="1:9" ht="13" thickBot="1" x14ac:dyDescent="0.3"/>
    <row r="3" spans="1:9" ht="13" x14ac:dyDescent="0.3">
      <c r="A3" s="4" t="s">
        <v>87</v>
      </c>
      <c r="B3" s="164"/>
      <c r="C3" s="164"/>
      <c r="D3" s="164"/>
      <c r="E3" s="164"/>
      <c r="F3" s="164"/>
      <c r="G3" s="164"/>
      <c r="H3" s="164"/>
      <c r="I3" s="165"/>
    </row>
    <row r="4" spans="1:9" ht="13" x14ac:dyDescent="0.3">
      <c r="A4" s="37"/>
      <c r="B4" s="9" t="s">
        <v>165</v>
      </c>
      <c r="C4" s="166"/>
      <c r="D4" s="166"/>
      <c r="E4" s="166"/>
      <c r="F4" s="166"/>
      <c r="G4" s="166"/>
      <c r="H4" s="166"/>
      <c r="I4" s="167"/>
    </row>
    <row r="5" spans="1:9" ht="13" x14ac:dyDescent="0.3">
      <c r="A5" s="37"/>
      <c r="B5" s="9" t="s">
        <v>106</v>
      </c>
      <c r="C5" s="168"/>
      <c r="D5" s="168"/>
      <c r="E5" s="168"/>
      <c r="F5" s="168"/>
      <c r="G5" s="166"/>
      <c r="H5" s="166"/>
      <c r="I5" s="167"/>
    </row>
    <row r="6" spans="1:9" ht="13" x14ac:dyDescent="0.3">
      <c r="A6" s="37"/>
      <c r="B6" s="9" t="s">
        <v>107</v>
      </c>
      <c r="C6" s="166"/>
      <c r="D6" s="166"/>
      <c r="E6" s="166"/>
      <c r="F6" s="166"/>
      <c r="G6" s="166"/>
      <c r="H6" s="9"/>
      <c r="I6" s="167"/>
    </row>
    <row r="7" spans="1:9" ht="13" x14ac:dyDescent="0.3">
      <c r="A7" s="37"/>
      <c r="B7" s="9" t="s">
        <v>91</v>
      </c>
      <c r="C7" s="166"/>
      <c r="D7" s="166"/>
      <c r="E7" s="166"/>
      <c r="F7" s="166"/>
      <c r="G7" s="166"/>
      <c r="H7" s="166"/>
      <c r="I7" s="167"/>
    </row>
    <row r="8" spans="1:9" ht="13" x14ac:dyDescent="0.3">
      <c r="A8" s="37"/>
      <c r="B8" s="9"/>
      <c r="C8" s="166"/>
      <c r="D8" s="166"/>
      <c r="E8" s="166"/>
      <c r="F8" s="166"/>
      <c r="G8" s="166"/>
      <c r="H8" s="166"/>
      <c r="I8" s="167"/>
    </row>
    <row r="9" spans="1:9" ht="13" x14ac:dyDescent="0.3">
      <c r="A9" s="12" t="s">
        <v>31</v>
      </c>
      <c r="B9" s="114" t="s">
        <v>156</v>
      </c>
      <c r="C9" s="166"/>
      <c r="D9" s="166"/>
      <c r="E9" s="166"/>
      <c r="F9" s="166"/>
      <c r="G9" s="166"/>
      <c r="H9" s="166"/>
      <c r="I9" s="167"/>
    </row>
    <row r="10" spans="1:9" ht="13" x14ac:dyDescent="0.3">
      <c r="A10" s="12" t="s">
        <v>0</v>
      </c>
      <c r="B10" s="163">
        <v>2018</v>
      </c>
      <c r="C10" s="166"/>
      <c r="D10" s="166"/>
      <c r="E10" s="166"/>
      <c r="F10" s="166"/>
      <c r="G10" s="166"/>
      <c r="H10" s="166"/>
      <c r="I10" s="167"/>
    </row>
    <row r="11" spans="1:9" ht="13" x14ac:dyDescent="0.3">
      <c r="A11" s="12" t="s">
        <v>1</v>
      </c>
      <c r="B11" s="204">
        <v>43723</v>
      </c>
      <c r="C11" s="166"/>
      <c r="D11" s="166"/>
      <c r="E11" s="166"/>
      <c r="F11" s="166"/>
      <c r="G11" s="166"/>
      <c r="H11" s="166"/>
      <c r="I11" s="167"/>
    </row>
    <row r="12" spans="1:9" ht="13" x14ac:dyDescent="0.3">
      <c r="A12" s="12" t="s">
        <v>2</v>
      </c>
      <c r="B12" s="204" t="s">
        <v>172</v>
      </c>
      <c r="C12" s="166"/>
      <c r="D12" s="166"/>
      <c r="E12" s="166"/>
      <c r="F12" s="166"/>
      <c r="G12" s="166"/>
      <c r="H12" s="166"/>
      <c r="I12" s="167"/>
    </row>
    <row r="13" spans="1:9" ht="13.5" thickBot="1" x14ac:dyDescent="0.35">
      <c r="A13" s="169"/>
      <c r="B13" s="170"/>
      <c r="C13" s="35"/>
      <c r="D13" s="35"/>
      <c r="E13" s="35"/>
      <c r="F13" s="35"/>
      <c r="G13" s="35"/>
      <c r="H13" s="35"/>
      <c r="I13" s="36"/>
    </row>
    <row r="14" spans="1:9" ht="13.5" thickBot="1" x14ac:dyDescent="0.35">
      <c r="A14" s="38"/>
      <c r="B14" s="39"/>
      <c r="C14" s="171" t="s">
        <v>3</v>
      </c>
      <c r="D14" s="171"/>
      <c r="E14" s="172"/>
      <c r="F14" s="274" t="s">
        <v>101</v>
      </c>
      <c r="G14" s="275"/>
      <c r="H14" s="274" t="s">
        <v>144</v>
      </c>
      <c r="I14" s="275"/>
    </row>
    <row r="15" spans="1:9" ht="13.5" thickBot="1" x14ac:dyDescent="0.35">
      <c r="A15" s="40"/>
      <c r="B15" s="38" t="s">
        <v>69</v>
      </c>
      <c r="C15" s="38" t="s">
        <v>4</v>
      </c>
      <c r="D15" s="274" t="s">
        <v>143</v>
      </c>
      <c r="E15" s="275"/>
      <c r="F15" s="40" t="s">
        <v>5</v>
      </c>
      <c r="G15" s="40" t="s">
        <v>102</v>
      </c>
      <c r="H15" s="38"/>
      <c r="I15" s="38"/>
    </row>
    <row r="16" spans="1:9" ht="13" x14ac:dyDescent="0.3">
      <c r="A16" s="40"/>
      <c r="B16" s="40"/>
      <c r="C16" s="40" t="s">
        <v>6</v>
      </c>
      <c r="D16" s="40" t="s">
        <v>7</v>
      </c>
      <c r="E16" s="40" t="s">
        <v>8</v>
      </c>
      <c r="F16" s="40" t="s">
        <v>9</v>
      </c>
      <c r="G16" s="40" t="s">
        <v>103</v>
      </c>
      <c r="H16" s="40" t="s">
        <v>7</v>
      </c>
      <c r="I16" s="40" t="s">
        <v>8</v>
      </c>
    </row>
    <row r="17" spans="1:11" ht="13.5" thickBot="1" x14ac:dyDescent="0.35">
      <c r="A17" s="96" t="s">
        <v>10</v>
      </c>
      <c r="B17" s="173"/>
      <c r="C17" s="40" t="s">
        <v>11</v>
      </c>
      <c r="D17" s="166"/>
      <c r="E17" s="42"/>
      <c r="F17" s="42"/>
      <c r="G17" s="42"/>
      <c r="H17" s="42"/>
      <c r="I17" s="42"/>
    </row>
    <row r="18" spans="1:11" ht="13" x14ac:dyDescent="0.3">
      <c r="A18" s="174"/>
      <c r="B18" s="174"/>
      <c r="C18" s="38"/>
      <c r="D18" s="52"/>
      <c r="E18" s="38"/>
      <c r="F18" s="38"/>
      <c r="G18" s="38"/>
      <c r="H18" s="38"/>
      <c r="I18" s="165"/>
    </row>
    <row r="19" spans="1:11" ht="18" customHeight="1" thickBot="1" x14ac:dyDescent="0.35">
      <c r="A19" s="32" t="s">
        <v>133</v>
      </c>
      <c r="B19" s="103">
        <v>782000</v>
      </c>
      <c r="C19" s="103">
        <v>107682</v>
      </c>
      <c r="D19" s="103">
        <f>(B19-C19)/2</f>
        <v>337159</v>
      </c>
      <c r="E19" s="103">
        <f>(B19-C19)/2</f>
        <v>337159</v>
      </c>
      <c r="F19" s="103">
        <v>6000</v>
      </c>
      <c r="G19" s="103"/>
      <c r="H19" s="103">
        <f>D19+F19-G19</f>
        <v>343159</v>
      </c>
      <c r="I19" s="175">
        <f>E19-F19+G19</f>
        <v>331159</v>
      </c>
    </row>
    <row r="20" spans="1:11" ht="18" customHeight="1" x14ac:dyDescent="0.3">
      <c r="A20" s="33"/>
      <c r="B20" s="174"/>
      <c r="C20" s="174"/>
      <c r="D20" s="174"/>
      <c r="E20" s="174"/>
      <c r="F20" s="174"/>
      <c r="G20" s="174"/>
      <c r="H20" s="176"/>
      <c r="I20" s="174"/>
    </row>
    <row r="21" spans="1:11" ht="18" customHeight="1" thickBot="1" x14ac:dyDescent="0.35">
      <c r="A21" s="32" t="s">
        <v>134</v>
      </c>
      <c r="B21" s="103">
        <v>194305</v>
      </c>
      <c r="C21" s="103">
        <v>12845</v>
      </c>
      <c r="D21" s="103">
        <f>(B21-C21)/2</f>
        <v>90730</v>
      </c>
      <c r="E21" s="103">
        <f>(B21-C21)/2</f>
        <v>90730</v>
      </c>
      <c r="F21" s="103">
        <v>4500</v>
      </c>
      <c r="G21" s="103"/>
      <c r="H21" s="103">
        <f>D21+F21-G21</f>
        <v>95230</v>
      </c>
      <c r="I21" s="175">
        <f t="shared" ref="I21:I27" si="0">E21-F21+G21</f>
        <v>86230</v>
      </c>
    </row>
    <row r="22" spans="1:11" ht="18" customHeight="1" x14ac:dyDescent="0.3">
      <c r="A22" s="34"/>
      <c r="B22" s="104"/>
      <c r="C22" s="104"/>
      <c r="D22" s="104"/>
      <c r="E22" s="104"/>
      <c r="F22" s="104"/>
      <c r="G22" s="104"/>
      <c r="H22" s="104"/>
      <c r="I22" s="174"/>
    </row>
    <row r="23" spans="1:11" ht="18" customHeight="1" thickBot="1" x14ac:dyDescent="0.35">
      <c r="A23" s="34" t="s">
        <v>173</v>
      </c>
      <c r="B23" s="104">
        <v>200000</v>
      </c>
      <c r="C23" s="104"/>
      <c r="D23" s="104">
        <v>120000</v>
      </c>
      <c r="E23" s="104">
        <v>80000</v>
      </c>
      <c r="F23" s="104"/>
      <c r="G23" s="104"/>
      <c r="H23" s="104">
        <f>D23+F23-G23</f>
        <v>120000</v>
      </c>
      <c r="I23" s="175">
        <f>E23-F23+G23</f>
        <v>80000</v>
      </c>
    </row>
    <row r="24" spans="1:11" ht="18" customHeight="1" x14ac:dyDescent="0.3">
      <c r="A24" s="33"/>
      <c r="B24" s="177"/>
      <c r="C24" s="177"/>
      <c r="D24" s="177"/>
      <c r="E24" s="177"/>
      <c r="F24" s="177"/>
      <c r="G24" s="177"/>
      <c r="H24" s="177"/>
      <c r="I24" s="174"/>
    </row>
    <row r="25" spans="1:11" ht="18" customHeight="1" thickBot="1" x14ac:dyDescent="0.35">
      <c r="A25" s="34" t="s">
        <v>174</v>
      </c>
      <c r="B25" s="178">
        <v>25500</v>
      </c>
      <c r="C25" s="178">
        <v>1020</v>
      </c>
      <c r="D25" s="178">
        <v>13005</v>
      </c>
      <c r="E25" s="178">
        <v>11475</v>
      </c>
      <c r="F25" s="178"/>
      <c r="G25" s="178"/>
      <c r="H25" s="178">
        <f>D25+F25-G25</f>
        <v>13005</v>
      </c>
      <c r="I25" s="175">
        <f t="shared" si="0"/>
        <v>11475</v>
      </c>
      <c r="K25" s="28"/>
    </row>
    <row r="26" spans="1:11" ht="18" customHeight="1" x14ac:dyDescent="0.3">
      <c r="A26" s="33"/>
      <c r="B26" s="177"/>
      <c r="C26" s="177"/>
      <c r="D26" s="177"/>
      <c r="E26" s="177"/>
      <c r="F26" s="177"/>
      <c r="G26" s="177"/>
      <c r="H26" s="177"/>
      <c r="I26" s="174"/>
      <c r="K26" s="28"/>
    </row>
    <row r="27" spans="1:11" ht="18" customHeight="1" thickBot="1" x14ac:dyDescent="0.35">
      <c r="A27" s="32" t="s">
        <v>157</v>
      </c>
      <c r="B27" s="179">
        <v>32658</v>
      </c>
      <c r="C27" s="179">
        <v>3266</v>
      </c>
      <c r="D27" s="179">
        <v>23514</v>
      </c>
      <c r="E27" s="179">
        <v>5878</v>
      </c>
      <c r="F27" s="179"/>
      <c r="G27" s="179">
        <v>2000</v>
      </c>
      <c r="H27" s="179">
        <f>D27-G27</f>
        <v>21514</v>
      </c>
      <c r="I27" s="175">
        <f t="shared" si="0"/>
        <v>7878</v>
      </c>
      <c r="K27" s="28"/>
    </row>
    <row r="28" spans="1:11" ht="8.25" customHeight="1" x14ac:dyDescent="0.25">
      <c r="A28" s="45"/>
      <c r="B28" s="45"/>
      <c r="C28" s="45"/>
      <c r="D28" s="45"/>
      <c r="E28" s="45"/>
      <c r="F28" s="45"/>
      <c r="G28" s="45"/>
      <c r="H28" s="45"/>
      <c r="I28" s="45"/>
    </row>
    <row r="29" spans="1:11" ht="13" customHeight="1" x14ac:dyDescent="0.25">
      <c r="A29" s="71" t="s">
        <v>208</v>
      </c>
      <c r="B29" s="29"/>
      <c r="C29" s="29"/>
      <c r="D29" s="29"/>
      <c r="E29" s="29"/>
      <c r="F29" s="29"/>
      <c r="G29" s="29"/>
      <c r="H29" s="29"/>
      <c r="I29" s="29"/>
    </row>
    <row r="30" spans="1:11" s="29" customFormat="1" ht="13" customHeight="1" x14ac:dyDescent="0.25">
      <c r="A30" s="29" t="s">
        <v>210</v>
      </c>
      <c r="G30" s="29" t="s">
        <v>16</v>
      </c>
    </row>
    <row r="31" spans="1:11" s="29" customFormat="1" ht="13" customHeight="1" x14ac:dyDescent="0.25">
      <c r="A31" s="25" t="s">
        <v>211</v>
      </c>
    </row>
    <row r="32" spans="1:11" s="29" customFormat="1" ht="13" customHeight="1" x14ac:dyDescent="0.25">
      <c r="A32" s="25" t="s">
        <v>213</v>
      </c>
    </row>
    <row r="33" spans="1:3" s="29" customFormat="1" ht="13" customHeight="1" x14ac:dyDescent="0.25">
      <c r="A33" s="25" t="s">
        <v>212</v>
      </c>
    </row>
    <row r="34" spans="1:3" x14ac:dyDescent="0.25">
      <c r="C34" s="45" t="s">
        <v>14</v>
      </c>
    </row>
  </sheetData>
  <mergeCells count="3">
    <mergeCell ref="F14:G14"/>
    <mergeCell ref="D15:E15"/>
    <mergeCell ref="H14:I14"/>
  </mergeCells>
  <phoneticPr fontId="5" type="noConversion"/>
  <printOptions horizontalCentered="1"/>
  <pageMargins left="0.39370078740157483" right="0.19685039370078741" top="0.59055118110236227" bottom="0.39370078740157483" header="0.51181102362204722" footer="0.118110236220472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2"/>
  <sheetViews>
    <sheetView zoomScaleNormal="100" workbookViewId="0">
      <selection activeCell="K15" sqref="K15"/>
    </sheetView>
  </sheetViews>
  <sheetFormatPr baseColWidth="10" defaultColWidth="8.81640625" defaultRowHeight="12.5" x14ac:dyDescent="0.25"/>
  <cols>
    <col min="1" max="1" width="34.1796875" style="27" customWidth="1"/>
    <col min="2" max="2" width="18.1796875" style="20" customWidth="1"/>
    <col min="3" max="3" width="3.54296875" style="20" customWidth="1"/>
    <col min="4" max="4" width="13.7265625" style="20" customWidth="1"/>
    <col min="5" max="5" width="3.54296875" style="20" customWidth="1"/>
    <col min="6" max="6" width="61" style="20" customWidth="1"/>
    <col min="7" max="16384" width="8.81640625" style="20"/>
  </cols>
  <sheetData>
    <row r="1" spans="1:6" ht="12.75" customHeight="1" thickBot="1" x14ac:dyDescent="0.3">
      <c r="A1" s="115"/>
      <c r="B1" s="116"/>
      <c r="C1" s="116"/>
      <c r="D1" s="116"/>
      <c r="E1" s="116"/>
      <c r="F1" s="116"/>
    </row>
    <row r="2" spans="1:6" ht="13" x14ac:dyDescent="0.25">
      <c r="A2" s="117" t="s">
        <v>17</v>
      </c>
      <c r="B2" s="118"/>
      <c r="C2" s="118"/>
      <c r="D2" s="118"/>
      <c r="E2" s="118"/>
      <c r="F2" s="119"/>
    </row>
    <row r="3" spans="1:6" ht="13" x14ac:dyDescent="0.25">
      <c r="A3" s="122"/>
      <c r="B3" s="124" t="s">
        <v>215</v>
      </c>
      <c r="C3" s="116"/>
      <c r="D3" s="116"/>
      <c r="E3" s="116"/>
      <c r="F3" s="121"/>
    </row>
    <row r="4" spans="1:6" ht="13" x14ac:dyDescent="0.25">
      <c r="A4" s="122"/>
      <c r="B4" s="124" t="s">
        <v>18</v>
      </c>
      <c r="C4" s="116"/>
      <c r="D4" s="116"/>
      <c r="E4" s="116"/>
      <c r="F4" s="121"/>
    </row>
    <row r="5" spans="1:6" ht="13" x14ac:dyDescent="0.25">
      <c r="A5" s="122"/>
      <c r="B5" s="124" t="s">
        <v>91</v>
      </c>
      <c r="C5" s="116"/>
      <c r="D5" s="116"/>
      <c r="E5" s="116"/>
      <c r="F5" s="121"/>
    </row>
    <row r="6" spans="1:6" ht="13" x14ac:dyDescent="0.25">
      <c r="A6" s="122"/>
      <c r="B6" s="123"/>
      <c r="C6" s="116"/>
      <c r="D6" s="116"/>
      <c r="E6" s="116"/>
      <c r="F6" s="121"/>
    </row>
    <row r="7" spans="1:6" ht="13" x14ac:dyDescent="0.25">
      <c r="A7" s="125" t="s">
        <v>31</v>
      </c>
      <c r="B7" s="217" t="str">
        <f>'Tab I'!B9</f>
        <v>Norge</v>
      </c>
      <c r="C7" s="116"/>
      <c r="D7" s="116"/>
      <c r="E7" s="116"/>
      <c r="F7" s="121"/>
    </row>
    <row r="8" spans="1:6" ht="13" x14ac:dyDescent="0.25">
      <c r="A8" s="120" t="s">
        <v>19</v>
      </c>
      <c r="B8" s="126">
        <f>'Tab I'!B10</f>
        <v>2018</v>
      </c>
      <c r="C8" s="116"/>
      <c r="D8" s="127"/>
      <c r="E8" s="116"/>
      <c r="F8" s="121"/>
    </row>
    <row r="9" spans="1:6" ht="13" x14ac:dyDescent="0.25">
      <c r="A9" s="128" t="s">
        <v>20</v>
      </c>
      <c r="B9" s="129">
        <f>'Tab I'!B11</f>
        <v>43723</v>
      </c>
      <c r="C9" s="116"/>
      <c r="D9" s="130"/>
      <c r="E9" s="116"/>
      <c r="F9" s="121"/>
    </row>
    <row r="10" spans="1:6" ht="13" x14ac:dyDescent="0.25">
      <c r="A10" s="120" t="s">
        <v>85</v>
      </c>
      <c r="B10" s="129" t="str">
        <f>'Tab I'!B12</f>
        <v>01.01 - 31.12.2018</v>
      </c>
      <c r="C10" s="116"/>
      <c r="D10" s="124"/>
      <c r="E10" s="116"/>
      <c r="F10" s="121"/>
    </row>
    <row r="11" spans="1:6" ht="13.5" thickBot="1" x14ac:dyDescent="0.3">
      <c r="A11" s="131"/>
      <c r="B11" s="127"/>
      <c r="C11" s="132"/>
      <c r="D11" s="132"/>
      <c r="E11" s="132"/>
      <c r="F11" s="121"/>
    </row>
    <row r="12" spans="1:6" ht="13" x14ac:dyDescent="0.25">
      <c r="A12" s="133"/>
      <c r="B12" s="134" t="s">
        <v>21</v>
      </c>
      <c r="C12" s="135"/>
      <c r="D12" s="134" t="s">
        <v>22</v>
      </c>
      <c r="E12" s="135"/>
      <c r="F12" s="133"/>
    </row>
    <row r="13" spans="1:6" ht="13" x14ac:dyDescent="0.25">
      <c r="A13" s="136"/>
      <c r="B13" s="132" t="s">
        <v>23</v>
      </c>
      <c r="C13" s="137"/>
      <c r="D13" s="132" t="s">
        <v>24</v>
      </c>
      <c r="E13" s="137"/>
      <c r="F13" s="137"/>
    </row>
    <row r="14" spans="1:6" ht="13" x14ac:dyDescent="0.25">
      <c r="A14" s="138" t="s">
        <v>10</v>
      </c>
      <c r="B14" s="272" t="s">
        <v>25</v>
      </c>
      <c r="C14" s="137"/>
      <c r="D14" s="132" t="s">
        <v>26</v>
      </c>
      <c r="E14" s="137"/>
      <c r="F14" s="139" t="s">
        <v>27</v>
      </c>
    </row>
    <row r="15" spans="1:6" ht="13.5" thickBot="1" x14ac:dyDescent="0.3">
      <c r="A15" s="140"/>
      <c r="B15" s="141"/>
      <c r="C15" s="142"/>
      <c r="D15" s="141"/>
      <c r="E15" s="142"/>
      <c r="F15" s="143"/>
    </row>
    <row r="16" spans="1:6" ht="13" x14ac:dyDescent="0.25">
      <c r="A16" s="131"/>
      <c r="B16" s="144"/>
      <c r="C16" s="137"/>
      <c r="D16" s="144"/>
      <c r="E16" s="137"/>
      <c r="F16" s="145"/>
    </row>
    <row r="17" spans="1:6" ht="15" customHeight="1" x14ac:dyDescent="0.3">
      <c r="A17" s="122" t="s">
        <v>28</v>
      </c>
      <c r="B17" s="219">
        <v>200000</v>
      </c>
      <c r="C17" s="137"/>
      <c r="D17" s="219">
        <v>200000</v>
      </c>
      <c r="E17" s="137"/>
      <c r="F17" s="145"/>
    </row>
    <row r="18" spans="1:6" ht="15" customHeight="1" x14ac:dyDescent="0.3">
      <c r="A18" s="122" t="s">
        <v>15</v>
      </c>
      <c r="B18" s="219">
        <v>47000</v>
      </c>
      <c r="C18" s="137"/>
      <c r="D18" s="219">
        <v>47000</v>
      </c>
      <c r="E18" s="137"/>
      <c r="F18" s="146"/>
    </row>
    <row r="19" spans="1:6" ht="15" customHeight="1" x14ac:dyDescent="0.3">
      <c r="A19" s="122" t="s">
        <v>38</v>
      </c>
      <c r="B19" s="220">
        <v>80000</v>
      </c>
      <c r="C19" s="139"/>
      <c r="D19" s="219">
        <v>120000</v>
      </c>
      <c r="E19" s="139"/>
      <c r="F19" s="147"/>
    </row>
    <row r="20" spans="1:6" ht="15" customHeight="1" x14ac:dyDescent="0.3">
      <c r="A20" s="122" t="s">
        <v>71</v>
      </c>
      <c r="B20" s="219">
        <v>11475</v>
      </c>
      <c r="C20" s="137"/>
      <c r="D20" s="219">
        <v>13005</v>
      </c>
      <c r="E20" s="137"/>
      <c r="F20" s="146"/>
    </row>
    <row r="21" spans="1:6" ht="15" customHeight="1" x14ac:dyDescent="0.3">
      <c r="A21" s="148" t="s">
        <v>157</v>
      </c>
      <c r="B21" s="219">
        <v>7878</v>
      </c>
      <c r="C21" s="137"/>
      <c r="D21" s="219">
        <v>21514</v>
      </c>
      <c r="E21" s="137"/>
      <c r="F21" s="146"/>
    </row>
    <row r="22" spans="1:6" ht="15" customHeight="1" x14ac:dyDescent="0.3">
      <c r="A22" s="148" t="s">
        <v>158</v>
      </c>
      <c r="B22" s="219">
        <v>2000</v>
      </c>
      <c r="C22" s="149" t="s">
        <v>124</v>
      </c>
      <c r="D22" s="219"/>
      <c r="E22" s="139"/>
      <c r="F22" s="150" t="s">
        <v>202</v>
      </c>
    </row>
    <row r="23" spans="1:6" ht="39" customHeight="1" x14ac:dyDescent="0.3">
      <c r="A23" s="122" t="s">
        <v>29</v>
      </c>
      <c r="B23" s="220">
        <v>12000</v>
      </c>
      <c r="C23" s="151" t="s">
        <v>125</v>
      </c>
      <c r="D23" s="75"/>
      <c r="E23" s="139"/>
      <c r="F23" s="152" t="s">
        <v>176</v>
      </c>
    </row>
    <row r="24" spans="1:6" ht="15" customHeight="1" x14ac:dyDescent="0.3">
      <c r="A24" s="218" t="s">
        <v>181</v>
      </c>
      <c r="B24" s="220">
        <v>5000</v>
      </c>
      <c r="C24" s="151" t="s">
        <v>126</v>
      </c>
      <c r="D24" s="219">
        <v>2500</v>
      </c>
      <c r="E24" s="151" t="s">
        <v>128</v>
      </c>
      <c r="F24" s="150" t="s">
        <v>195</v>
      </c>
    </row>
    <row r="25" spans="1:6" ht="15" customHeight="1" x14ac:dyDescent="0.3">
      <c r="A25" s="122"/>
      <c r="B25" s="220"/>
      <c r="C25" s="151"/>
      <c r="D25" s="219"/>
      <c r="E25" s="151"/>
      <c r="F25" s="150" t="s">
        <v>127</v>
      </c>
    </row>
    <row r="26" spans="1:6" ht="15" customHeight="1" x14ac:dyDescent="0.3">
      <c r="A26" s="218" t="s">
        <v>182</v>
      </c>
      <c r="B26" s="75"/>
      <c r="C26" s="139"/>
      <c r="D26" s="220">
        <v>200</v>
      </c>
      <c r="E26" s="151" t="s">
        <v>129</v>
      </c>
      <c r="F26" s="150" t="s">
        <v>145</v>
      </c>
    </row>
    <row r="27" spans="1:6" ht="15" customHeight="1" x14ac:dyDescent="0.3">
      <c r="A27" s="148" t="s">
        <v>216</v>
      </c>
      <c r="B27" s="220">
        <v>55990</v>
      </c>
      <c r="C27" s="151" t="s">
        <v>130</v>
      </c>
      <c r="D27" s="220"/>
      <c r="E27" s="139"/>
      <c r="F27" s="150" t="s">
        <v>203</v>
      </c>
    </row>
    <row r="28" spans="1:6" ht="15" customHeight="1" x14ac:dyDescent="0.3">
      <c r="A28" s="218" t="s">
        <v>196</v>
      </c>
      <c r="B28" s="220">
        <v>24157</v>
      </c>
      <c r="C28" s="151" t="s">
        <v>131</v>
      </c>
      <c r="D28" s="222"/>
      <c r="E28" s="139"/>
      <c r="F28" s="150" t="s">
        <v>200</v>
      </c>
    </row>
    <row r="29" spans="1:6" ht="15" customHeight="1" thickBot="1" x14ac:dyDescent="0.35">
      <c r="A29" s="122" t="s">
        <v>30</v>
      </c>
      <c r="B29" s="75"/>
      <c r="C29" s="139"/>
      <c r="D29" s="220">
        <v>4000</v>
      </c>
      <c r="E29" s="139"/>
      <c r="F29" s="236" t="s">
        <v>201</v>
      </c>
    </row>
    <row r="30" spans="1:6" ht="15" customHeight="1" x14ac:dyDescent="0.3">
      <c r="A30" s="122" t="s">
        <v>72</v>
      </c>
      <c r="B30" s="221">
        <v>2500</v>
      </c>
      <c r="C30" s="151" t="s">
        <v>142</v>
      </c>
      <c r="D30" s="221">
        <v>500</v>
      </c>
      <c r="E30" s="151" t="s">
        <v>142</v>
      </c>
      <c r="F30" s="153" t="s">
        <v>146</v>
      </c>
    </row>
    <row r="31" spans="1:6" ht="13.5" thickBot="1" x14ac:dyDescent="0.35">
      <c r="A31" s="154"/>
      <c r="B31" s="221"/>
      <c r="C31" s="155"/>
      <c r="D31" s="223"/>
      <c r="E31" s="155"/>
      <c r="F31" s="156" t="s">
        <v>132</v>
      </c>
    </row>
    <row r="32" spans="1:6" ht="21.75" customHeight="1" thickBot="1" x14ac:dyDescent="0.35">
      <c r="A32" s="157" t="s">
        <v>86</v>
      </c>
      <c r="B32" s="158"/>
      <c r="C32" s="159"/>
      <c r="D32" s="224" t="s">
        <v>175</v>
      </c>
      <c r="E32" s="160" t="s">
        <v>148</v>
      </c>
      <c r="F32" s="161" t="s">
        <v>147</v>
      </c>
    </row>
  </sheetData>
  <phoneticPr fontId="5" type="noConversion"/>
  <pageMargins left="0.39370078740157483" right="0.39370078740157483" top="0.78740157480314965" bottom="0.78740157480314965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2"/>
  <sheetViews>
    <sheetView zoomScaleNormal="100" workbookViewId="0">
      <selection activeCell="J18" sqref="J18"/>
    </sheetView>
  </sheetViews>
  <sheetFormatPr baseColWidth="10" defaultColWidth="9.1796875" defaultRowHeight="12.5" x14ac:dyDescent="0.25"/>
  <cols>
    <col min="1" max="1" width="18" customWidth="1"/>
    <col min="2" max="2" width="17.26953125" customWidth="1"/>
    <col min="3" max="3" width="18.81640625" customWidth="1"/>
    <col min="4" max="5" width="15.26953125" customWidth="1"/>
    <col min="6" max="6" width="27" customWidth="1"/>
    <col min="7" max="7" width="29.1796875" customWidth="1"/>
  </cols>
  <sheetData>
    <row r="1" spans="1:7" ht="13" thickBot="1" x14ac:dyDescent="0.3"/>
    <row r="2" spans="1:7" ht="13" x14ac:dyDescent="0.3">
      <c r="A2" s="4" t="s">
        <v>167</v>
      </c>
      <c r="B2" s="7"/>
      <c r="C2" s="7"/>
      <c r="D2" s="7"/>
      <c r="E2" s="7"/>
      <c r="F2" s="7"/>
      <c r="G2" s="8"/>
    </row>
    <row r="3" spans="1:7" ht="13" x14ac:dyDescent="0.3">
      <c r="A3" s="3"/>
      <c r="B3" s="9" t="s">
        <v>204</v>
      </c>
      <c r="C3" s="1"/>
      <c r="D3" s="1"/>
      <c r="E3" s="1"/>
      <c r="F3" s="1"/>
      <c r="G3" s="10"/>
    </row>
    <row r="4" spans="1:7" ht="13" x14ac:dyDescent="0.3">
      <c r="A4" s="3"/>
      <c r="B4" s="9" t="s">
        <v>108</v>
      </c>
      <c r="C4" s="9"/>
      <c r="D4" s="9"/>
      <c r="E4" s="1"/>
      <c r="F4" s="1"/>
      <c r="G4" s="10"/>
    </row>
    <row r="5" spans="1:7" x14ac:dyDescent="0.25">
      <c r="A5" s="3"/>
      <c r="B5" s="1"/>
      <c r="C5" s="1"/>
      <c r="D5" s="1"/>
      <c r="E5" s="1"/>
      <c r="F5" s="1"/>
      <c r="G5" s="10"/>
    </row>
    <row r="6" spans="1:7" ht="13" x14ac:dyDescent="0.3">
      <c r="A6" s="12" t="s">
        <v>31</v>
      </c>
      <c r="B6" s="114" t="str">
        <f>'Tab I'!B9</f>
        <v>Norge</v>
      </c>
      <c r="C6" s="1"/>
      <c r="D6" s="1"/>
      <c r="E6" s="1"/>
      <c r="F6" s="1"/>
      <c r="G6" s="10"/>
    </row>
    <row r="7" spans="1:7" ht="13" x14ac:dyDescent="0.3">
      <c r="A7" s="12" t="s">
        <v>0</v>
      </c>
      <c r="B7" s="19">
        <f>'Tab I'!B10</f>
        <v>2018</v>
      </c>
      <c r="C7" s="1"/>
      <c r="D7" s="1"/>
      <c r="E7" s="1"/>
      <c r="F7" s="1"/>
      <c r="G7" s="10"/>
    </row>
    <row r="8" spans="1:7" ht="13" x14ac:dyDescent="0.3">
      <c r="A8" s="12" t="s">
        <v>1</v>
      </c>
      <c r="B8" s="6">
        <f>'Tab I'!B11</f>
        <v>43723</v>
      </c>
      <c r="C8" s="1"/>
      <c r="D8" s="1"/>
      <c r="E8" s="1"/>
      <c r="F8" s="1"/>
      <c r="G8" s="10"/>
    </row>
    <row r="9" spans="1:7" ht="13" x14ac:dyDescent="0.3">
      <c r="A9" s="12" t="s">
        <v>2</v>
      </c>
      <c r="B9" s="6" t="str">
        <f>'Tab I'!B12</f>
        <v>01.01 - 31.12.2018</v>
      </c>
      <c r="C9" s="1"/>
      <c r="D9" s="1"/>
      <c r="E9" s="1"/>
      <c r="F9" s="1"/>
      <c r="G9" s="10"/>
    </row>
    <row r="10" spans="1:7" ht="13.5" thickBot="1" x14ac:dyDescent="0.35">
      <c r="A10" s="13"/>
      <c r="B10" s="35"/>
      <c r="C10" s="35"/>
      <c r="D10" s="35"/>
      <c r="E10" s="35"/>
      <c r="F10" s="35"/>
      <c r="G10" s="36"/>
    </row>
    <row r="11" spans="1:7" ht="13.5" thickBot="1" x14ac:dyDescent="0.35">
      <c r="A11" s="37"/>
      <c r="B11" s="38" t="s">
        <v>32</v>
      </c>
      <c r="C11" s="39"/>
      <c r="D11" s="274" t="s">
        <v>101</v>
      </c>
      <c r="E11" s="275"/>
      <c r="F11" s="38" t="s">
        <v>33</v>
      </c>
      <c r="G11" s="38"/>
    </row>
    <row r="12" spans="1:7" ht="13" x14ac:dyDescent="0.3">
      <c r="A12" s="12" t="s">
        <v>10</v>
      </c>
      <c r="B12" s="40" t="s">
        <v>34</v>
      </c>
      <c r="C12" s="40" t="s">
        <v>94</v>
      </c>
      <c r="D12" s="72" t="s">
        <v>112</v>
      </c>
      <c r="E12" s="38" t="s">
        <v>100</v>
      </c>
      <c r="F12" s="40" t="s">
        <v>99</v>
      </c>
      <c r="G12" s="40" t="s">
        <v>92</v>
      </c>
    </row>
    <row r="13" spans="1:7" ht="15" x14ac:dyDescent="0.3">
      <c r="A13" s="12"/>
      <c r="B13" s="40"/>
      <c r="C13" s="40" t="s">
        <v>95</v>
      </c>
      <c r="D13" s="54" t="s">
        <v>97</v>
      </c>
      <c r="E13" s="40" t="s">
        <v>110</v>
      </c>
      <c r="F13" s="40" t="s">
        <v>104</v>
      </c>
      <c r="G13" s="40" t="s">
        <v>109</v>
      </c>
    </row>
    <row r="14" spans="1:7" ht="15" x14ac:dyDescent="0.3">
      <c r="A14" s="12"/>
      <c r="B14" s="40"/>
      <c r="C14" s="40" t="s">
        <v>96</v>
      </c>
      <c r="D14" s="54" t="s">
        <v>111</v>
      </c>
      <c r="E14" s="11"/>
      <c r="F14" s="40" t="s">
        <v>105</v>
      </c>
      <c r="G14" s="41"/>
    </row>
    <row r="15" spans="1:7" ht="13" x14ac:dyDescent="0.3">
      <c r="A15" s="12"/>
      <c r="B15" s="40"/>
      <c r="C15" s="40"/>
      <c r="D15" s="1"/>
      <c r="E15" s="11"/>
      <c r="F15" s="40"/>
      <c r="G15" s="41"/>
    </row>
    <row r="16" spans="1:7" ht="13" x14ac:dyDescent="0.3">
      <c r="A16" s="12"/>
      <c r="B16" s="40"/>
      <c r="C16" s="73"/>
      <c r="D16" s="54"/>
      <c r="E16" s="41"/>
      <c r="F16" s="40"/>
      <c r="G16" s="41"/>
    </row>
    <row r="17" spans="1:9" ht="13.5" thickBot="1" x14ac:dyDescent="0.35">
      <c r="A17" s="12"/>
      <c r="B17" s="42"/>
      <c r="C17" s="42"/>
      <c r="D17" s="55"/>
      <c r="E17" s="42"/>
      <c r="F17" s="42"/>
      <c r="G17" s="42"/>
    </row>
    <row r="18" spans="1:9" ht="13.5" thickBot="1" x14ac:dyDescent="0.35">
      <c r="A18" s="43"/>
      <c r="B18" s="70" t="s">
        <v>12</v>
      </c>
      <c r="C18" s="70" t="s">
        <v>13</v>
      </c>
      <c r="D18" s="70" t="s">
        <v>35</v>
      </c>
      <c r="E18" s="70" t="s">
        <v>36</v>
      </c>
      <c r="F18" s="70" t="s">
        <v>98</v>
      </c>
      <c r="G18" s="44" t="s">
        <v>37</v>
      </c>
    </row>
    <row r="19" spans="1:9" ht="18" customHeight="1" x14ac:dyDescent="0.25">
      <c r="A19" s="14"/>
      <c r="B19" s="14"/>
      <c r="C19" s="14"/>
      <c r="D19" s="14"/>
      <c r="E19" s="14"/>
      <c r="F19" s="14"/>
      <c r="G19" s="2"/>
    </row>
    <row r="20" spans="1:9" ht="18" customHeight="1" thickBot="1" x14ac:dyDescent="0.35">
      <c r="A20" s="13" t="s">
        <v>28</v>
      </c>
      <c r="B20" s="15">
        <f>'Tab I'!H19</f>
        <v>343159</v>
      </c>
      <c r="C20" s="23">
        <v>7000</v>
      </c>
      <c r="D20" s="23">
        <v>6259</v>
      </c>
      <c r="E20" s="225">
        <f>-212+17644</f>
        <v>17432</v>
      </c>
      <c r="F20" s="15">
        <f>SUM(B20:E20)</f>
        <v>373850</v>
      </c>
      <c r="G20" s="18">
        <v>373850</v>
      </c>
    </row>
    <row r="21" spans="1:9" ht="18" customHeight="1" x14ac:dyDescent="0.25">
      <c r="A21" s="14"/>
      <c r="B21" s="16"/>
      <c r="C21" s="24"/>
      <c r="D21" s="24"/>
      <c r="E21" s="226"/>
      <c r="F21" s="16"/>
      <c r="G21" s="17"/>
    </row>
    <row r="22" spans="1:9" ht="18" customHeight="1" thickBot="1" x14ac:dyDescent="0.35">
      <c r="A22" s="13" t="s">
        <v>15</v>
      </c>
      <c r="B22" s="15">
        <f>'Tab I'!H21</f>
        <v>95230</v>
      </c>
      <c r="C22" s="23">
        <v>4000</v>
      </c>
      <c r="D22" s="23">
        <v>2375</v>
      </c>
      <c r="E22" s="225">
        <f>10956-9523</f>
        <v>1433</v>
      </c>
      <c r="F22" s="15">
        <f>SUM(B22:E22)</f>
        <v>103038</v>
      </c>
      <c r="G22" s="18">
        <v>94072</v>
      </c>
      <c r="I22" s="239"/>
    </row>
    <row r="23" spans="1:9" ht="18" customHeight="1" x14ac:dyDescent="0.25">
      <c r="A23" s="3"/>
      <c r="B23" s="22"/>
      <c r="C23" s="49"/>
      <c r="D23" s="50"/>
      <c r="E23" s="51"/>
      <c r="F23" s="22"/>
      <c r="G23" s="22"/>
    </row>
    <row r="24" spans="1:9" ht="18" customHeight="1" thickBot="1" x14ac:dyDescent="0.35">
      <c r="A24" s="13" t="s">
        <v>38</v>
      </c>
      <c r="B24" s="18">
        <f>'Tab I'!H23</f>
        <v>120000</v>
      </c>
      <c r="C24" s="15">
        <v>2500</v>
      </c>
      <c r="D24" s="15"/>
      <c r="E24" s="18"/>
      <c r="F24" s="18">
        <f>SUM(B24:E24)</f>
        <v>122500</v>
      </c>
      <c r="G24" s="103">
        <v>123461</v>
      </c>
      <c r="I24" s="239"/>
    </row>
    <row r="25" spans="1:9" ht="18" customHeight="1" x14ac:dyDescent="0.25">
      <c r="A25" s="14"/>
      <c r="B25" s="17"/>
      <c r="C25" s="16"/>
      <c r="D25" s="48"/>
      <c r="E25" s="48"/>
      <c r="F25" s="17"/>
      <c r="G25" s="227"/>
    </row>
    <row r="26" spans="1:9" ht="18" customHeight="1" thickBot="1" x14ac:dyDescent="0.35">
      <c r="A26" s="12" t="s">
        <v>71</v>
      </c>
      <c r="B26" s="22">
        <f>'Tab I'!H25</f>
        <v>13005</v>
      </c>
      <c r="C26" s="49">
        <v>750</v>
      </c>
      <c r="D26" s="22"/>
      <c r="E26" s="22"/>
      <c r="F26" s="22">
        <f>SUM(B26:E26)</f>
        <v>13755</v>
      </c>
      <c r="G26" s="104">
        <f>14875-815-211</f>
        <v>13849</v>
      </c>
      <c r="I26" s="239"/>
    </row>
    <row r="27" spans="1:9" ht="18" customHeight="1" x14ac:dyDescent="0.3">
      <c r="A27" s="21"/>
      <c r="B27" s="17"/>
      <c r="C27" s="16"/>
      <c r="D27" s="16"/>
      <c r="E27" s="17"/>
      <c r="F27" s="17"/>
      <c r="G27" s="227"/>
    </row>
    <row r="28" spans="1:9" ht="18" customHeight="1" thickBot="1" x14ac:dyDescent="0.35">
      <c r="A28" s="32" t="s">
        <v>159</v>
      </c>
      <c r="B28" s="18">
        <f>'Tab I'!H27-1000-1000</f>
        <v>19514</v>
      </c>
      <c r="C28" s="15"/>
      <c r="D28" s="15"/>
      <c r="E28" s="18"/>
      <c r="F28" s="18">
        <f>SUM(B28:E28)</f>
        <v>19514</v>
      </c>
      <c r="G28" s="103">
        <v>18368</v>
      </c>
      <c r="I28" s="239"/>
    </row>
    <row r="29" spans="1:9" s="29" customFormat="1" ht="12.65" customHeight="1" x14ac:dyDescent="0.25">
      <c r="A29" s="71" t="s">
        <v>177</v>
      </c>
    </row>
    <row r="30" spans="1:9" s="29" customFormat="1" ht="12.65" customHeight="1" x14ac:dyDescent="0.25">
      <c r="A30" s="29" t="s">
        <v>135</v>
      </c>
    </row>
    <row r="31" spans="1:9" s="29" customFormat="1" ht="12.65" customHeight="1" x14ac:dyDescent="0.25">
      <c r="A31" s="25" t="s">
        <v>136</v>
      </c>
    </row>
    <row r="32" spans="1:9" s="29" customFormat="1" ht="12.65" customHeight="1" x14ac:dyDescent="0.25">
      <c r="A32" s="29" t="s">
        <v>149</v>
      </c>
    </row>
  </sheetData>
  <mergeCells count="1">
    <mergeCell ref="D11:E11"/>
  </mergeCells>
  <phoneticPr fontId="5" type="noConversion"/>
  <pageMargins left="0.39370078740157483" right="0.19685039370078741" top="0.78740157480314965" bottom="0.78740157480314965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3"/>
  <sheetViews>
    <sheetView zoomScaleNormal="100" workbookViewId="0">
      <selection activeCell="O15" sqref="O15"/>
    </sheetView>
  </sheetViews>
  <sheetFormatPr baseColWidth="10" defaultColWidth="11.453125" defaultRowHeight="12.5" x14ac:dyDescent="0.25"/>
  <cols>
    <col min="1" max="1" width="17.1796875" style="37" customWidth="1"/>
    <col min="2" max="2" width="10.54296875" style="166" customWidth="1"/>
    <col min="3" max="3" width="9.54296875" style="166" customWidth="1"/>
    <col min="4" max="5" width="8.453125" style="166" customWidth="1"/>
    <col min="6" max="6" width="6.54296875" style="166" customWidth="1"/>
    <col min="7" max="7" width="7.81640625" style="166" customWidth="1"/>
    <col min="8" max="8" width="9.54296875" style="166" customWidth="1"/>
    <col min="9" max="9" width="13.7265625" style="166" customWidth="1"/>
    <col min="10" max="16384" width="11.453125" style="45"/>
  </cols>
  <sheetData>
    <row r="1" spans="1:9" ht="14.25" customHeight="1" x14ac:dyDescent="0.3">
      <c r="A1" s="4" t="s">
        <v>39</v>
      </c>
      <c r="B1" s="180"/>
      <c r="C1" s="180"/>
      <c r="D1" s="180"/>
      <c r="E1" s="180"/>
      <c r="F1" s="180"/>
      <c r="G1" s="180"/>
      <c r="H1" s="180"/>
      <c r="I1" s="181"/>
    </row>
    <row r="2" spans="1:9" ht="12.75" customHeight="1" x14ac:dyDescent="0.3">
      <c r="A2" s="12"/>
      <c r="B2" s="9" t="s">
        <v>40</v>
      </c>
      <c r="C2" s="9"/>
      <c r="D2" s="9"/>
      <c r="E2" s="9"/>
      <c r="F2" s="9"/>
      <c r="G2" s="9"/>
      <c r="H2" s="9"/>
      <c r="I2" s="182"/>
    </row>
    <row r="3" spans="1:9" ht="12.75" customHeight="1" x14ac:dyDescent="0.3">
      <c r="A3" s="12"/>
      <c r="B3" s="183" t="s">
        <v>160</v>
      </c>
      <c r="C3" s="183"/>
      <c r="D3" s="183"/>
      <c r="E3" s="183"/>
      <c r="F3" s="183"/>
      <c r="G3" s="183"/>
      <c r="H3" s="183"/>
      <c r="I3" s="182"/>
    </row>
    <row r="4" spans="1:9" ht="12.75" customHeight="1" x14ac:dyDescent="0.3">
      <c r="A4" s="12"/>
      <c r="B4" s="9" t="s">
        <v>89</v>
      </c>
      <c r="C4" s="9"/>
      <c r="D4" s="9"/>
      <c r="E4" s="9"/>
      <c r="F4" s="9"/>
      <c r="G4" s="9"/>
      <c r="H4" s="9"/>
      <c r="I4" s="182"/>
    </row>
    <row r="5" spans="1:9" ht="13" customHeight="1" x14ac:dyDescent="0.3">
      <c r="A5" s="12"/>
      <c r="B5" s="9"/>
      <c r="C5" s="9"/>
      <c r="D5" s="9"/>
      <c r="E5" s="9"/>
      <c r="F5" s="9"/>
      <c r="G5" s="9"/>
      <c r="H5" s="9"/>
      <c r="I5" s="182"/>
    </row>
    <row r="6" spans="1:9" ht="13" customHeight="1" x14ac:dyDescent="0.3">
      <c r="A6" s="12" t="s">
        <v>41</v>
      </c>
      <c r="B6" s="163" t="str">
        <f>'Tab I'!B9</f>
        <v>Norge</v>
      </c>
      <c r="C6" s="9"/>
      <c r="D6" s="9"/>
      <c r="E6" s="9"/>
      <c r="F6" s="9"/>
      <c r="G6" s="9"/>
      <c r="H6" s="9"/>
      <c r="I6" s="182"/>
    </row>
    <row r="7" spans="1:9" ht="13" customHeight="1" x14ac:dyDescent="0.3">
      <c r="A7" s="12" t="s">
        <v>42</v>
      </c>
      <c r="B7" s="9">
        <f>'Tab I'!B10</f>
        <v>2018</v>
      </c>
      <c r="C7" s="9"/>
      <c r="D7" s="9"/>
      <c r="E7" s="9"/>
      <c r="F7" s="9"/>
      <c r="G7" s="9"/>
      <c r="H7" s="9"/>
      <c r="I7" s="182"/>
    </row>
    <row r="8" spans="1:9" ht="13" customHeight="1" x14ac:dyDescent="0.3">
      <c r="A8" s="12" t="s">
        <v>43</v>
      </c>
      <c r="B8" s="46">
        <f>'Tab I'!B11</f>
        <v>43723</v>
      </c>
      <c r="C8" s="9"/>
      <c r="D8" s="9"/>
      <c r="E8" s="9"/>
      <c r="F8" s="9"/>
      <c r="G8" s="9"/>
      <c r="H8" s="9"/>
      <c r="I8" s="182"/>
    </row>
    <row r="9" spans="1:9" ht="13" customHeight="1" x14ac:dyDescent="0.3">
      <c r="A9" s="12" t="s">
        <v>44</v>
      </c>
      <c r="B9" s="46" t="str">
        <f>'Tab I'!B12</f>
        <v>01.01 - 31.12.2018</v>
      </c>
      <c r="C9" s="9"/>
      <c r="D9" s="9"/>
      <c r="E9" s="9"/>
      <c r="F9" s="9"/>
      <c r="G9" s="9"/>
      <c r="H9" s="9"/>
      <c r="I9" s="182"/>
    </row>
    <row r="10" spans="1:9" ht="13.5" thickBot="1" x14ac:dyDescent="0.35">
      <c r="A10" s="13"/>
      <c r="B10" s="184"/>
      <c r="C10" s="184"/>
      <c r="D10" s="184"/>
      <c r="E10" s="184"/>
      <c r="F10" s="184"/>
      <c r="G10" s="184"/>
      <c r="H10" s="184"/>
      <c r="I10" s="105"/>
    </row>
    <row r="11" spans="1:9" ht="5.25" customHeight="1" x14ac:dyDescent="0.25">
      <c r="A11" s="174"/>
      <c r="B11" s="185"/>
      <c r="C11" s="164"/>
      <c r="D11" s="165"/>
      <c r="E11" s="186"/>
      <c r="F11" s="186"/>
      <c r="G11" s="187"/>
      <c r="H11" s="188"/>
      <c r="I11" s="174"/>
    </row>
    <row r="12" spans="1:9" ht="14.15" customHeight="1" x14ac:dyDescent="0.3">
      <c r="A12" s="41"/>
      <c r="B12" s="37"/>
      <c r="D12" s="167"/>
      <c r="E12" s="54" t="s">
        <v>74</v>
      </c>
      <c r="F12" s="232" t="s">
        <v>141</v>
      </c>
      <c r="G12" s="233"/>
      <c r="H12" s="234"/>
      <c r="I12" s="40" t="s">
        <v>80</v>
      </c>
    </row>
    <row r="13" spans="1:9" ht="14.15" customHeight="1" x14ac:dyDescent="0.3">
      <c r="A13" s="41"/>
      <c r="B13" s="37"/>
      <c r="D13" s="167"/>
      <c r="E13" s="54" t="s">
        <v>73</v>
      </c>
      <c r="F13" s="232" t="s">
        <v>205</v>
      </c>
      <c r="G13" s="233"/>
      <c r="H13" s="234"/>
      <c r="I13" s="40" t="s">
        <v>92</v>
      </c>
    </row>
    <row r="14" spans="1:9" ht="14.15" customHeight="1" x14ac:dyDescent="0.3">
      <c r="A14" s="41"/>
      <c r="B14" s="66" t="s">
        <v>76</v>
      </c>
      <c r="D14" s="167"/>
      <c r="E14" s="162" t="s">
        <v>164</v>
      </c>
      <c r="F14" s="232" t="s">
        <v>81</v>
      </c>
      <c r="G14" s="87"/>
      <c r="H14" s="234"/>
      <c r="I14" s="40" t="s">
        <v>82</v>
      </c>
    </row>
    <row r="15" spans="1:9" ht="14.15" customHeight="1" x14ac:dyDescent="0.3">
      <c r="A15" s="41"/>
      <c r="B15" s="66"/>
      <c r="D15" s="167"/>
      <c r="E15" s="189" t="s">
        <v>163</v>
      </c>
      <c r="F15" s="232"/>
      <c r="G15" s="233"/>
      <c r="H15" s="234"/>
      <c r="I15" s="40" t="s">
        <v>21</v>
      </c>
    </row>
    <row r="16" spans="1:9" ht="14.15" customHeight="1" x14ac:dyDescent="0.3">
      <c r="A16" s="41"/>
      <c r="B16" s="66"/>
      <c r="D16" s="167"/>
      <c r="E16" s="54"/>
      <c r="F16" s="235" t="s">
        <v>185</v>
      </c>
      <c r="G16" s="124"/>
      <c r="H16" s="236"/>
      <c r="I16" s="40" t="s">
        <v>60</v>
      </c>
    </row>
    <row r="17" spans="1:12" ht="14.15" customHeight="1" x14ac:dyDescent="0.3">
      <c r="A17" s="41"/>
      <c r="B17" s="66"/>
      <c r="D17" s="167"/>
      <c r="E17" s="54"/>
      <c r="F17" s="235" t="s">
        <v>186</v>
      </c>
      <c r="G17" s="233"/>
      <c r="H17" s="234"/>
      <c r="I17" s="40" t="s">
        <v>64</v>
      </c>
    </row>
    <row r="18" spans="1:12" ht="7.5" customHeight="1" thickBot="1" x14ac:dyDescent="0.3">
      <c r="A18" s="41"/>
      <c r="B18" s="190"/>
      <c r="C18" s="191"/>
      <c r="D18" s="192"/>
      <c r="E18" s="193"/>
      <c r="F18" s="195"/>
      <c r="G18" s="237"/>
      <c r="H18" s="238"/>
      <c r="I18" s="41"/>
    </row>
    <row r="19" spans="1:12" ht="13.5" thickBot="1" x14ac:dyDescent="0.35">
      <c r="A19" s="32" t="s">
        <v>45</v>
      </c>
      <c r="B19" s="194">
        <v>1</v>
      </c>
      <c r="C19" s="194" t="s">
        <v>161</v>
      </c>
      <c r="D19" s="194" t="s">
        <v>162</v>
      </c>
      <c r="E19" s="195"/>
      <c r="F19" s="194">
        <v>1</v>
      </c>
      <c r="G19" s="194" t="s">
        <v>161</v>
      </c>
      <c r="H19" s="194" t="s">
        <v>162</v>
      </c>
      <c r="I19" s="42"/>
    </row>
    <row r="20" spans="1:12" ht="13.5" thickBot="1" x14ac:dyDescent="0.35">
      <c r="A20" s="174"/>
      <c r="B20" s="44"/>
      <c r="C20" s="44"/>
      <c r="D20" s="44"/>
      <c r="E20" s="44"/>
      <c r="F20" s="42"/>
      <c r="G20" s="42"/>
      <c r="H20" s="42"/>
      <c r="I20" s="44"/>
    </row>
    <row r="21" spans="1:12" ht="11.15" customHeight="1" x14ac:dyDescent="0.25">
      <c r="B21" s="174"/>
      <c r="C21" s="174"/>
      <c r="D21" s="174"/>
      <c r="E21" s="174"/>
      <c r="F21" s="174"/>
      <c r="G21" s="174"/>
      <c r="H21" s="174"/>
      <c r="I21" s="196"/>
    </row>
    <row r="22" spans="1:12" ht="11.15" customHeight="1" x14ac:dyDescent="0.25">
      <c r="B22" s="41"/>
      <c r="C22" s="41"/>
      <c r="D22" s="41"/>
      <c r="E22" s="41"/>
      <c r="F22" s="41"/>
      <c r="G22" s="41"/>
      <c r="H22" s="41"/>
      <c r="I22" s="41"/>
    </row>
    <row r="23" spans="1:12" ht="13" customHeight="1" x14ac:dyDescent="0.3">
      <c r="A23" s="74" t="s">
        <v>28</v>
      </c>
      <c r="B23" s="102">
        <v>81892</v>
      </c>
      <c r="C23" s="102">
        <f>222725+5465+8</f>
        <v>228198</v>
      </c>
      <c r="D23" s="102">
        <v>63760</v>
      </c>
      <c r="E23" s="102">
        <f>SUM(B23:D23)</f>
        <v>373850</v>
      </c>
      <c r="F23" s="102">
        <v>370.28620999999998</v>
      </c>
      <c r="G23" s="102">
        <v>456.52882000000005</v>
      </c>
      <c r="H23" s="102">
        <v>92.656610000000001</v>
      </c>
      <c r="I23" s="102">
        <v>7086</v>
      </c>
      <c r="K23" s="198"/>
      <c r="L23" s="198"/>
    </row>
    <row r="24" spans="1:12" ht="13" customHeight="1" x14ac:dyDescent="0.3">
      <c r="A24" s="74" t="s">
        <v>15</v>
      </c>
      <c r="B24" s="102">
        <v>30670.449940000002</v>
      </c>
      <c r="C24" s="102">
        <f>44330.26942+215+23</f>
        <v>44568.269419999997</v>
      </c>
      <c r="D24" s="102">
        <v>18833.64761</v>
      </c>
      <c r="E24" s="101">
        <f>SUM(B24:D24)</f>
        <v>94072.366970000003</v>
      </c>
      <c r="F24" s="102">
        <v>1.0125</v>
      </c>
      <c r="G24" s="102">
        <v>12.317699999999999</v>
      </c>
      <c r="H24" s="102"/>
      <c r="I24" s="101">
        <v>7206</v>
      </c>
      <c r="J24" s="197"/>
      <c r="K24" s="198"/>
    </row>
    <row r="25" spans="1:12" ht="13" customHeight="1" x14ac:dyDescent="0.3">
      <c r="A25" s="75" t="s">
        <v>38</v>
      </c>
      <c r="B25" s="102">
        <v>1812.9209999999998</v>
      </c>
      <c r="C25" s="102">
        <v>123139.47576000002</v>
      </c>
      <c r="D25" s="102"/>
      <c r="E25" s="102">
        <f t="shared" ref="E25:E34" si="0">SUM(B25:D25)</f>
        <v>124952.39676000002</v>
      </c>
      <c r="F25" s="101"/>
      <c r="G25" s="101">
        <v>363.16399999999999</v>
      </c>
      <c r="H25" s="101"/>
      <c r="I25" s="101">
        <v>2</v>
      </c>
      <c r="J25" s="197"/>
      <c r="K25" s="197"/>
      <c r="L25" s="198"/>
    </row>
    <row r="26" spans="1:12" ht="13" customHeight="1" x14ac:dyDescent="0.3">
      <c r="A26" s="74" t="s">
        <v>71</v>
      </c>
      <c r="B26" s="102">
        <v>1008.30206</v>
      </c>
      <c r="C26" s="102">
        <f>11255.28763</f>
        <v>11255.287630000001</v>
      </c>
      <c r="D26" s="102">
        <v>2611.2346399999997</v>
      </c>
      <c r="E26" s="101">
        <f t="shared" si="0"/>
        <v>14874.824329999999</v>
      </c>
      <c r="F26" s="102">
        <v>54.438180000000003</v>
      </c>
      <c r="G26" s="102"/>
      <c r="H26" s="102"/>
      <c r="I26" s="101">
        <v>28</v>
      </c>
      <c r="J26" s="197"/>
      <c r="K26" s="197"/>
    </row>
    <row r="27" spans="1:12" ht="26" x14ac:dyDescent="0.3">
      <c r="A27" s="148" t="s">
        <v>166</v>
      </c>
      <c r="B27" s="102">
        <v>1997.1364100000001</v>
      </c>
      <c r="C27" s="102">
        <v>16549.789380000006</v>
      </c>
      <c r="D27" s="102">
        <v>4996.5102999999999</v>
      </c>
      <c r="E27" s="102">
        <f t="shared" si="0"/>
        <v>23543.436090000003</v>
      </c>
      <c r="F27" s="101">
        <v>0.315</v>
      </c>
      <c r="G27" s="101">
        <v>3.3931499999999999</v>
      </c>
      <c r="H27" s="101"/>
      <c r="I27" s="101"/>
      <c r="J27" s="197"/>
      <c r="K27" s="197"/>
    </row>
    <row r="28" spans="1:12" ht="13" customHeight="1" x14ac:dyDescent="0.3">
      <c r="A28" s="74" t="s">
        <v>29</v>
      </c>
      <c r="B28" s="102">
        <v>29848.950799999999</v>
      </c>
      <c r="C28" s="102">
        <v>126788.03839000002</v>
      </c>
      <c r="D28" s="102">
        <v>5826.2655400000003</v>
      </c>
      <c r="E28" s="101">
        <f t="shared" si="0"/>
        <v>162463.25473000002</v>
      </c>
      <c r="F28" s="102">
        <v>0.70669999999999999</v>
      </c>
      <c r="G28" s="102">
        <v>12.8947</v>
      </c>
      <c r="H28" s="102"/>
      <c r="I28" s="101"/>
      <c r="J28" s="197"/>
      <c r="K28" s="197"/>
    </row>
    <row r="29" spans="1:12" ht="13" customHeight="1" x14ac:dyDescent="0.3">
      <c r="A29" s="74" t="s">
        <v>181</v>
      </c>
      <c r="B29" s="102">
        <v>1802.6058699999999</v>
      </c>
      <c r="C29" s="102">
        <v>2906.8943999999997</v>
      </c>
      <c r="D29" s="102">
        <v>2916.6292099999996</v>
      </c>
      <c r="E29" s="102">
        <f t="shared" si="0"/>
        <v>7626.1294799999996</v>
      </c>
      <c r="F29" s="101">
        <v>9.2796000000000003</v>
      </c>
      <c r="G29" s="101">
        <v>4.9500000000000004E-3</v>
      </c>
      <c r="H29" s="101"/>
      <c r="I29" s="101">
        <v>411</v>
      </c>
      <c r="J29" s="197"/>
      <c r="K29" s="197"/>
    </row>
    <row r="30" spans="1:12" ht="13" customHeight="1" x14ac:dyDescent="0.3">
      <c r="A30" s="74" t="s">
        <v>182</v>
      </c>
      <c r="B30" s="102">
        <v>281.72122999999999</v>
      </c>
      <c r="C30" s="102">
        <v>498.76405</v>
      </c>
      <c r="D30" s="102">
        <v>5.3509000000000002</v>
      </c>
      <c r="E30" s="101">
        <f t="shared" si="0"/>
        <v>785.83618000000001</v>
      </c>
      <c r="F30" s="102">
        <v>155.90799999999999</v>
      </c>
      <c r="G30" s="102">
        <v>4.2900000000000001E-2</v>
      </c>
      <c r="H30" s="102"/>
      <c r="I30" s="101"/>
      <c r="J30" s="197"/>
      <c r="K30" s="197"/>
    </row>
    <row r="31" spans="1:12" ht="13" customHeight="1" x14ac:dyDescent="0.3">
      <c r="A31" s="74" t="s">
        <v>46</v>
      </c>
      <c r="B31" s="102">
        <v>21395.86447</v>
      </c>
      <c r="C31" s="102">
        <v>562.92704000000003</v>
      </c>
      <c r="D31" s="102">
        <v>1137.6497200000001</v>
      </c>
      <c r="E31" s="102">
        <f t="shared" si="0"/>
        <v>23096.44123</v>
      </c>
      <c r="F31" s="101">
        <v>0.59399999999999997</v>
      </c>
      <c r="G31" s="101"/>
      <c r="H31" s="101"/>
      <c r="I31" s="101">
        <v>3923</v>
      </c>
      <c r="J31" s="197"/>
      <c r="K31" s="197"/>
    </row>
    <row r="32" spans="1:12" ht="13" customHeight="1" x14ac:dyDescent="0.3">
      <c r="A32" s="74" t="s">
        <v>47</v>
      </c>
      <c r="B32" s="102"/>
      <c r="C32" s="102">
        <f>331717.645+3</f>
        <v>331720.64500000002</v>
      </c>
      <c r="D32" s="102"/>
      <c r="E32" s="101">
        <f t="shared" si="0"/>
        <v>331720.64500000002</v>
      </c>
      <c r="F32" s="102"/>
      <c r="G32" s="102">
        <v>495.93400000000003</v>
      </c>
      <c r="H32" s="102"/>
      <c r="I32" s="101"/>
      <c r="J32" s="197"/>
      <c r="K32" s="197"/>
    </row>
    <row r="33" spans="1:12" ht="13" customHeight="1" x14ac:dyDescent="0.3">
      <c r="A33" s="74" t="s">
        <v>48</v>
      </c>
      <c r="B33" s="102"/>
      <c r="C33" s="102">
        <v>46853.385000000002</v>
      </c>
      <c r="D33" s="102"/>
      <c r="E33" s="102">
        <f t="shared" si="0"/>
        <v>46853.385000000002</v>
      </c>
      <c r="F33" s="101"/>
      <c r="G33" s="101">
        <v>146.86500000000001</v>
      </c>
      <c r="H33" s="101"/>
      <c r="I33" s="101"/>
      <c r="J33" s="197"/>
      <c r="K33" s="197"/>
    </row>
    <row r="34" spans="1:12" ht="38.25" customHeight="1" x14ac:dyDescent="0.3">
      <c r="A34" s="244" t="s">
        <v>197</v>
      </c>
      <c r="B34" s="102"/>
      <c r="C34" s="102">
        <v>2105.7870000000003</v>
      </c>
      <c r="D34" s="102"/>
      <c r="E34" s="101">
        <f t="shared" si="0"/>
        <v>2105.7870000000003</v>
      </c>
      <c r="F34" s="102"/>
      <c r="G34" s="102"/>
      <c r="H34" s="102"/>
      <c r="I34" s="101"/>
      <c r="J34" s="197"/>
      <c r="K34" s="197"/>
    </row>
    <row r="35" spans="1:12" ht="13.5" thickBot="1" x14ac:dyDescent="0.35">
      <c r="A35" s="13" t="s">
        <v>79</v>
      </c>
      <c r="B35" s="101"/>
      <c r="C35" s="101"/>
      <c r="D35" s="101"/>
      <c r="E35" s="101"/>
      <c r="F35" s="101"/>
      <c r="G35" s="101"/>
      <c r="H35" s="101"/>
      <c r="I35" s="101">
        <v>42</v>
      </c>
      <c r="J35" s="198"/>
      <c r="K35" s="197"/>
      <c r="L35" s="197"/>
    </row>
    <row r="36" spans="1:12" ht="13.5" thickBot="1" x14ac:dyDescent="0.35">
      <c r="A36" s="33"/>
      <c r="B36" s="199"/>
      <c r="C36" s="200"/>
      <c r="D36" s="201"/>
      <c r="E36" s="199"/>
      <c r="F36" s="199"/>
      <c r="G36" s="199"/>
      <c r="H36" s="199"/>
      <c r="I36" s="202"/>
      <c r="K36" s="197"/>
    </row>
    <row r="37" spans="1:12" ht="18.75" customHeight="1" thickBot="1" x14ac:dyDescent="0.35">
      <c r="A37" s="32" t="s">
        <v>183</v>
      </c>
      <c r="B37" s="276" t="s">
        <v>75</v>
      </c>
      <c r="C37" s="277"/>
      <c r="D37" s="277"/>
      <c r="E37" s="277"/>
      <c r="F37" s="277"/>
      <c r="G37" s="277"/>
      <c r="H37" s="277"/>
      <c r="I37" s="278"/>
      <c r="K37" s="197"/>
    </row>
    <row r="38" spans="1:12" ht="13" customHeight="1" x14ac:dyDescent="0.3">
      <c r="A38" s="106" t="s">
        <v>83</v>
      </c>
      <c r="B38" s="107">
        <v>2241</v>
      </c>
      <c r="C38" s="279">
        <v>2094</v>
      </c>
      <c r="D38" s="280"/>
      <c r="E38" s="107"/>
      <c r="F38" s="107"/>
      <c r="G38" s="279">
        <v>18</v>
      </c>
      <c r="H38" s="280"/>
      <c r="I38" s="107">
        <v>2241</v>
      </c>
      <c r="K38" s="197"/>
    </row>
    <row r="39" spans="1:12" ht="13.5" thickBot="1" x14ac:dyDescent="0.35">
      <c r="A39" s="32" t="s">
        <v>84</v>
      </c>
      <c r="B39" s="42"/>
      <c r="C39" s="281">
        <v>17</v>
      </c>
      <c r="D39" s="282"/>
      <c r="E39" s="108"/>
      <c r="F39" s="108"/>
      <c r="G39" s="281">
        <v>14</v>
      </c>
      <c r="H39" s="282"/>
      <c r="I39" s="109"/>
    </row>
    <row r="40" spans="1:12" ht="4.5" customHeight="1" x14ac:dyDescent="0.25">
      <c r="A40" s="164"/>
      <c r="F40" s="203"/>
    </row>
    <row r="41" spans="1:12" s="29" customFormat="1" ht="12.65" customHeight="1" x14ac:dyDescent="0.25">
      <c r="A41" s="29" t="s">
        <v>209</v>
      </c>
    </row>
    <row r="42" spans="1:12" s="29" customFormat="1" ht="12.65" customHeight="1" x14ac:dyDescent="0.25">
      <c r="A42" s="29" t="s">
        <v>184</v>
      </c>
    </row>
    <row r="43" spans="1:12" x14ac:dyDescent="0.25">
      <c r="A43" s="166"/>
    </row>
  </sheetData>
  <mergeCells count="5">
    <mergeCell ref="B37:I37"/>
    <mergeCell ref="C38:D38"/>
    <mergeCell ref="G38:H38"/>
    <mergeCell ref="C39:D39"/>
    <mergeCell ref="G39:H39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1"/>
  <sheetViews>
    <sheetView zoomScaleNormal="100" workbookViewId="0">
      <selection activeCell="J36" sqref="J36"/>
    </sheetView>
  </sheetViews>
  <sheetFormatPr baseColWidth="10" defaultColWidth="9.1796875" defaultRowHeight="12.5" x14ac:dyDescent="0.25"/>
  <cols>
    <col min="1" max="1" width="12.26953125" style="45" customWidth="1"/>
    <col min="2" max="2" width="15.54296875" style="45" customWidth="1"/>
    <col min="3" max="3" width="16.7265625" style="45" customWidth="1"/>
    <col min="4" max="4" width="16.26953125" style="45" customWidth="1"/>
    <col min="5" max="5" width="15.7265625" style="45" customWidth="1"/>
    <col min="6" max="6" width="24.26953125" style="45" customWidth="1"/>
    <col min="7" max="16384" width="9.1796875" style="45"/>
  </cols>
  <sheetData>
    <row r="1" spans="1:6" ht="13" thickBot="1" x14ac:dyDescent="0.3"/>
    <row r="2" spans="1:6" ht="13" x14ac:dyDescent="0.3">
      <c r="A2" s="4" t="s">
        <v>49</v>
      </c>
      <c r="B2" s="180"/>
      <c r="C2" s="180"/>
      <c r="D2" s="180"/>
      <c r="E2" s="180"/>
      <c r="F2" s="181"/>
    </row>
    <row r="3" spans="1:6" ht="13" x14ac:dyDescent="0.3">
      <c r="A3" s="12"/>
      <c r="B3" s="9" t="s">
        <v>207</v>
      </c>
      <c r="C3" s="9"/>
      <c r="D3" s="9"/>
      <c r="E3" s="9"/>
      <c r="F3" s="182"/>
    </row>
    <row r="4" spans="1:6" ht="13" x14ac:dyDescent="0.3">
      <c r="A4" s="12"/>
      <c r="B4" s="9" t="s">
        <v>168</v>
      </c>
      <c r="C4" s="9"/>
      <c r="D4" s="9"/>
      <c r="E4" s="9"/>
      <c r="F4" s="182"/>
    </row>
    <row r="5" spans="1:6" ht="13" x14ac:dyDescent="0.3">
      <c r="A5" s="12"/>
      <c r="B5" s="9"/>
      <c r="C5" s="9"/>
      <c r="D5" s="9"/>
      <c r="E5" s="9"/>
      <c r="F5" s="182"/>
    </row>
    <row r="6" spans="1:6" ht="13" x14ac:dyDescent="0.3">
      <c r="A6" s="12"/>
      <c r="B6" s="9" t="s">
        <v>50</v>
      </c>
      <c r="C6" s="163" t="str">
        <f>'Tab I'!B9</f>
        <v>Norge</v>
      </c>
      <c r="D6" s="9"/>
      <c r="E6" s="9"/>
      <c r="F6" s="182"/>
    </row>
    <row r="7" spans="1:6" ht="13" x14ac:dyDescent="0.3">
      <c r="A7" s="12"/>
      <c r="B7" s="9" t="s">
        <v>51</v>
      </c>
      <c r="C7" s="9">
        <f>'Tab I'!B10</f>
        <v>2018</v>
      </c>
      <c r="D7" s="163"/>
      <c r="E7" s="163"/>
      <c r="F7" s="182"/>
    </row>
    <row r="8" spans="1:6" ht="13" x14ac:dyDescent="0.3">
      <c r="A8" s="12"/>
      <c r="B8" s="9" t="s">
        <v>52</v>
      </c>
      <c r="C8" s="46">
        <f>'Tab I'!B11</f>
        <v>43723</v>
      </c>
      <c r="D8" s="204"/>
      <c r="E8" s="204"/>
      <c r="F8" s="182"/>
    </row>
    <row r="9" spans="1:6" ht="13" x14ac:dyDescent="0.3">
      <c r="A9" s="12"/>
      <c r="B9" s="9" t="s">
        <v>53</v>
      </c>
      <c r="C9" s="6" t="str">
        <f>'Tab I'!B12</f>
        <v>01.01 - 31.12.2018</v>
      </c>
      <c r="D9" s="163"/>
      <c r="E9" s="163"/>
      <c r="F9" s="182"/>
    </row>
    <row r="10" spans="1:6" ht="13.5" thickBot="1" x14ac:dyDescent="0.35">
      <c r="A10" s="13"/>
      <c r="B10" s="184"/>
      <c r="C10" s="184"/>
      <c r="D10" s="184"/>
      <c r="E10" s="184"/>
      <c r="F10" s="182"/>
    </row>
    <row r="11" spans="1:6" ht="15" x14ac:dyDescent="0.3">
      <c r="A11" s="33"/>
      <c r="B11" s="33"/>
      <c r="C11" s="57" t="s">
        <v>90</v>
      </c>
      <c r="D11" s="249"/>
      <c r="E11" s="60"/>
      <c r="F11" s="205" t="s">
        <v>179</v>
      </c>
    </row>
    <row r="12" spans="1:6" ht="13.5" thickBot="1" x14ac:dyDescent="0.35">
      <c r="A12" s="41"/>
      <c r="B12" s="206"/>
      <c r="C12" s="169"/>
      <c r="D12" s="35"/>
      <c r="E12" s="36"/>
      <c r="F12" s="207" t="s">
        <v>178</v>
      </c>
    </row>
    <row r="13" spans="1:6" ht="13" x14ac:dyDescent="0.3">
      <c r="A13" s="34"/>
      <c r="B13" s="34"/>
      <c r="C13" s="38" t="s">
        <v>88</v>
      </c>
      <c r="D13" s="38" t="s">
        <v>54</v>
      </c>
      <c r="E13" s="33" t="s">
        <v>54</v>
      </c>
      <c r="F13" s="207" t="s">
        <v>60</v>
      </c>
    </row>
    <row r="14" spans="1:6" ht="15" x14ac:dyDescent="0.3">
      <c r="A14" s="34"/>
      <c r="B14" s="34"/>
      <c r="C14" s="40" t="s">
        <v>55</v>
      </c>
      <c r="D14" s="40" t="s">
        <v>56</v>
      </c>
      <c r="E14" s="40" t="s">
        <v>169</v>
      </c>
      <c r="F14" s="231" t="s">
        <v>180</v>
      </c>
    </row>
    <row r="15" spans="1:6" ht="13" x14ac:dyDescent="0.3">
      <c r="A15" s="240" t="s">
        <v>10</v>
      </c>
      <c r="B15" s="241" t="s">
        <v>11</v>
      </c>
      <c r="C15" s="40" t="s">
        <v>57</v>
      </c>
      <c r="D15" s="40" t="s">
        <v>58</v>
      </c>
      <c r="E15" s="40" t="s">
        <v>59</v>
      </c>
      <c r="F15" s="41"/>
    </row>
    <row r="16" spans="1:6" ht="13" x14ac:dyDescent="0.3">
      <c r="A16" s="34"/>
      <c r="B16" s="34"/>
      <c r="C16" s="40" t="s">
        <v>61</v>
      </c>
      <c r="D16" s="40" t="s">
        <v>62</v>
      </c>
      <c r="E16" s="40" t="s">
        <v>63</v>
      </c>
      <c r="F16" s="41"/>
    </row>
    <row r="17" spans="1:6" ht="13" x14ac:dyDescent="0.3">
      <c r="A17" s="34"/>
      <c r="B17" s="34"/>
      <c r="C17" s="40" t="s">
        <v>65</v>
      </c>
      <c r="D17" s="208"/>
      <c r="E17" s="40" t="s">
        <v>60</v>
      </c>
      <c r="F17" s="41"/>
    </row>
    <row r="18" spans="1:6" ht="13.5" thickBot="1" x14ac:dyDescent="0.35">
      <c r="A18" s="34"/>
      <c r="B18" s="34"/>
      <c r="C18" s="42" t="s">
        <v>64</v>
      </c>
      <c r="D18" s="209"/>
      <c r="E18" s="42" t="s">
        <v>64</v>
      </c>
      <c r="F18" s="210"/>
    </row>
    <row r="19" spans="1:6" ht="13.5" thickBot="1" x14ac:dyDescent="0.35">
      <c r="A19" s="210"/>
      <c r="B19" s="32"/>
      <c r="C19" s="211" t="s">
        <v>12</v>
      </c>
      <c r="D19" s="44" t="s">
        <v>13</v>
      </c>
      <c r="E19" s="211" t="s">
        <v>66</v>
      </c>
      <c r="F19" s="212" t="s">
        <v>36</v>
      </c>
    </row>
    <row r="20" spans="1:6" ht="13.5" thickBot="1" x14ac:dyDescent="0.35">
      <c r="A20" s="213"/>
      <c r="B20" s="213"/>
      <c r="C20" s="44"/>
      <c r="D20" s="44"/>
      <c r="E20" s="44"/>
      <c r="F20" s="44"/>
    </row>
    <row r="21" spans="1:6" ht="13" x14ac:dyDescent="0.3">
      <c r="A21" s="33" t="s">
        <v>28</v>
      </c>
      <c r="B21" s="34"/>
      <c r="C21" s="33"/>
      <c r="D21" s="33"/>
      <c r="E21" s="33"/>
      <c r="F21" s="33"/>
    </row>
    <row r="22" spans="1:6" ht="13" x14ac:dyDescent="0.3">
      <c r="A22" s="34"/>
      <c r="B22" s="34" t="s">
        <v>78</v>
      </c>
      <c r="C22" s="110">
        <v>4610</v>
      </c>
      <c r="D22" s="110">
        <v>3755</v>
      </c>
      <c r="E22" s="110">
        <f>SUM(C22:D22)</f>
        <v>8365</v>
      </c>
      <c r="F22" s="110">
        <v>8001</v>
      </c>
    </row>
    <row r="23" spans="1:6" ht="13" x14ac:dyDescent="0.3">
      <c r="A23" s="34"/>
      <c r="B23" s="34" t="s">
        <v>67</v>
      </c>
      <c r="C23" s="110">
        <v>4000</v>
      </c>
      <c r="D23" s="110">
        <v>4450</v>
      </c>
      <c r="E23" s="110">
        <f>SUM(C23:D23)</f>
        <v>8450</v>
      </c>
      <c r="F23" s="110">
        <f>7784+514</f>
        <v>8298</v>
      </c>
    </row>
    <row r="24" spans="1:6" ht="15" x14ac:dyDescent="0.3">
      <c r="A24" s="34"/>
      <c r="B24" s="34" t="s">
        <v>187</v>
      </c>
      <c r="C24" s="110">
        <v>23008</v>
      </c>
      <c r="D24" s="110"/>
      <c r="E24" s="110">
        <f>SUM(C24:D24)</f>
        <v>23008</v>
      </c>
      <c r="F24" s="110"/>
    </row>
    <row r="25" spans="1:6" ht="13.5" thickBot="1" x14ac:dyDescent="0.35">
      <c r="A25" s="34"/>
      <c r="B25" s="34" t="s">
        <v>68</v>
      </c>
      <c r="C25" s="110">
        <v>7055</v>
      </c>
      <c r="D25" s="110"/>
      <c r="E25" s="110">
        <f>SUM(C25:D25)</f>
        <v>7055</v>
      </c>
      <c r="F25" s="110">
        <v>7053</v>
      </c>
    </row>
    <row r="26" spans="1:6" ht="13.5" thickBot="1" x14ac:dyDescent="0.35">
      <c r="A26" s="213" t="s">
        <v>69</v>
      </c>
      <c r="B26" s="214"/>
      <c r="C26" s="111">
        <f>SUM(C22:C25)</f>
        <v>38673</v>
      </c>
      <c r="D26" s="111">
        <f>SUM(D22:D25)</f>
        <v>8205</v>
      </c>
      <c r="E26" s="111">
        <f>SUM(E22:E25)</f>
        <v>46878</v>
      </c>
      <c r="F26" s="111">
        <f>SUM(F22:F25)</f>
        <v>23352</v>
      </c>
    </row>
    <row r="27" spans="1:6" ht="13" x14ac:dyDescent="0.3">
      <c r="A27" s="33" t="s">
        <v>15</v>
      </c>
      <c r="B27" s="174"/>
      <c r="C27" s="98"/>
      <c r="D27" s="98"/>
      <c r="E27" s="98"/>
      <c r="F27" s="99"/>
    </row>
    <row r="28" spans="1:6" ht="13" x14ac:dyDescent="0.3">
      <c r="A28" s="34"/>
      <c r="B28" s="34" t="s">
        <v>78</v>
      </c>
      <c r="C28" s="110">
        <v>1075</v>
      </c>
      <c r="D28" s="110">
        <v>325</v>
      </c>
      <c r="E28" s="110">
        <f>SUM(C28:D28)</f>
        <v>1400</v>
      </c>
      <c r="F28" s="110">
        <v>1093</v>
      </c>
    </row>
    <row r="29" spans="1:6" ht="13" x14ac:dyDescent="0.3">
      <c r="A29" s="34"/>
      <c r="B29" s="34" t="s">
        <v>70</v>
      </c>
      <c r="C29" s="110">
        <v>900</v>
      </c>
      <c r="D29" s="110">
        <v>550</v>
      </c>
      <c r="E29" s="110">
        <f>SUM(C29:D29)</f>
        <v>1450</v>
      </c>
      <c r="F29" s="110"/>
    </row>
    <row r="30" spans="1:6" ht="15" x14ac:dyDescent="0.3">
      <c r="A30" s="34"/>
      <c r="B30" s="34" t="s">
        <v>187</v>
      </c>
      <c r="C30" s="110">
        <v>1200</v>
      </c>
      <c r="D30" s="110"/>
      <c r="E30" s="110">
        <f>SUM(C30:D30)</f>
        <v>1200</v>
      </c>
      <c r="F30" s="110"/>
    </row>
    <row r="31" spans="1:6" ht="13.5" thickBot="1" x14ac:dyDescent="0.35">
      <c r="A31" s="34"/>
      <c r="B31" s="34" t="s">
        <v>68</v>
      </c>
      <c r="C31" s="110"/>
      <c r="D31" s="110"/>
      <c r="E31" s="110"/>
      <c r="F31" s="100"/>
    </row>
    <row r="32" spans="1:6" ht="13.5" thickBot="1" x14ac:dyDescent="0.35">
      <c r="A32" s="43" t="s">
        <v>69</v>
      </c>
      <c r="B32" s="214"/>
      <c r="C32" s="111">
        <f>SUM(C28:C31)</f>
        <v>3175</v>
      </c>
      <c r="D32" s="111">
        <f>SUM(D28:D31)</f>
        <v>875</v>
      </c>
      <c r="E32" s="111">
        <f>SUM(E28:E31)</f>
        <v>4050</v>
      </c>
      <c r="F32" s="111">
        <f>SUM(F28:F31)</f>
        <v>1093</v>
      </c>
    </row>
    <row r="33" spans="1:7" ht="13" x14ac:dyDescent="0.3">
      <c r="A33" s="33" t="s">
        <v>71</v>
      </c>
      <c r="B33" s="174"/>
      <c r="C33" s="98"/>
      <c r="D33" s="98"/>
      <c r="E33" s="98"/>
      <c r="F33" s="99"/>
    </row>
    <row r="34" spans="1:7" ht="13" x14ac:dyDescent="0.3">
      <c r="A34" s="34"/>
      <c r="B34" s="34" t="s">
        <v>78</v>
      </c>
      <c r="C34" s="97"/>
      <c r="D34" s="97"/>
      <c r="E34" s="97"/>
      <c r="F34" s="97"/>
    </row>
    <row r="35" spans="1:7" ht="13" x14ac:dyDescent="0.3">
      <c r="A35" s="34"/>
      <c r="B35" s="34" t="s">
        <v>70</v>
      </c>
      <c r="C35" s="97"/>
      <c r="D35" s="97"/>
      <c r="E35" s="97"/>
      <c r="F35" s="97"/>
    </row>
    <row r="36" spans="1:7" ht="15" x14ac:dyDescent="0.3">
      <c r="A36" s="34"/>
      <c r="B36" s="34" t="s">
        <v>187</v>
      </c>
      <c r="C36" s="110">
        <v>50</v>
      </c>
      <c r="D36" s="110"/>
      <c r="E36" s="110">
        <f>SUM(C36:D36)</f>
        <v>50</v>
      </c>
      <c r="F36" s="110"/>
    </row>
    <row r="37" spans="1:7" ht="13.5" thickBot="1" x14ac:dyDescent="0.35">
      <c r="A37" s="34"/>
      <c r="B37" s="34" t="s">
        <v>68</v>
      </c>
      <c r="C37" s="110"/>
      <c r="D37" s="110"/>
      <c r="E37" s="110"/>
      <c r="F37" s="112"/>
    </row>
    <row r="38" spans="1:7" ht="13.5" thickBot="1" x14ac:dyDescent="0.35">
      <c r="A38" s="43" t="s">
        <v>69</v>
      </c>
      <c r="B38" s="214"/>
      <c r="C38" s="111">
        <f>SUM(C34:C37)</f>
        <v>50</v>
      </c>
      <c r="D38" s="111"/>
      <c r="E38" s="111">
        <f>SUM(E34:E37)</f>
        <v>50</v>
      </c>
      <c r="F38" s="111"/>
      <c r="G38" s="230"/>
    </row>
    <row r="39" spans="1:7" s="29" customFormat="1" ht="13.5" x14ac:dyDescent="0.25">
      <c r="A39" s="215" t="s">
        <v>170</v>
      </c>
      <c r="B39" s="216"/>
      <c r="C39" s="216"/>
      <c r="D39" s="216"/>
      <c r="F39" s="31"/>
    </row>
    <row r="40" spans="1:7" ht="13.5" x14ac:dyDescent="0.25">
      <c r="A40" s="215" t="s">
        <v>188</v>
      </c>
    </row>
    <row r="41" spans="1:7" x14ac:dyDescent="0.25">
      <c r="A41" s="166"/>
      <c r="B41" s="166"/>
    </row>
  </sheetData>
  <pageMargins left="0.31496062992125984" right="0.11811023622047245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74"/>
  <sheetViews>
    <sheetView zoomScaleNormal="100" workbookViewId="0">
      <pane xSplit="4" ySplit="11" topLeftCell="E12" activePane="bottomRight" state="frozen"/>
      <selection pane="topRight" activeCell="E1" sqref="E1"/>
      <selection pane="bottomLeft" activeCell="A14" sqref="A14"/>
      <selection pane="bottomRight" activeCell="I21" sqref="I21"/>
    </sheetView>
  </sheetViews>
  <sheetFormatPr baseColWidth="10" defaultColWidth="11.453125" defaultRowHeight="12.5" x14ac:dyDescent="0.25"/>
  <cols>
    <col min="1" max="1" width="9.81640625" style="56" customWidth="1"/>
    <col min="2" max="2" width="16.26953125" style="56" customWidth="1"/>
    <col min="3" max="3" width="44.453125" style="47" bestFit="1" customWidth="1"/>
    <col min="4" max="4" width="12" style="256" customWidth="1"/>
    <col min="5" max="5" width="2.7265625" style="76" customWidth="1"/>
    <col min="6" max="6" width="11.7265625" style="267" customWidth="1"/>
    <col min="7" max="7" width="2.7265625" style="56" customWidth="1"/>
    <col min="8" max="8" width="11.453125" style="56"/>
    <col min="9" max="10" width="16.54296875" style="56" bestFit="1" customWidth="1"/>
    <col min="11" max="16384" width="11.453125" style="56"/>
  </cols>
  <sheetData>
    <row r="1" spans="1:10" ht="10.5" customHeight="1" thickBot="1" x14ac:dyDescent="0.3">
      <c r="A1" s="77"/>
      <c r="B1" s="77"/>
      <c r="C1" s="78"/>
      <c r="D1" s="250"/>
      <c r="E1" s="79"/>
      <c r="F1" s="258"/>
    </row>
    <row r="2" spans="1:10" ht="13" x14ac:dyDescent="0.3">
      <c r="A2" s="57" t="s">
        <v>194</v>
      </c>
      <c r="B2" s="80"/>
      <c r="C2" s="81"/>
      <c r="D2" s="251"/>
      <c r="E2" s="82"/>
      <c r="F2" s="259"/>
      <c r="G2" s="83"/>
      <c r="H2" s="84"/>
    </row>
    <row r="3" spans="1:10" ht="13" x14ac:dyDescent="0.3">
      <c r="A3" s="85"/>
      <c r="B3" s="58" t="s">
        <v>93</v>
      </c>
      <c r="C3" s="86"/>
      <c r="D3" s="252"/>
      <c r="E3" s="69"/>
      <c r="F3" s="260"/>
      <c r="G3" s="88"/>
      <c r="H3" s="84"/>
    </row>
    <row r="4" spans="1:10" ht="13" x14ac:dyDescent="0.3">
      <c r="A4" s="85"/>
      <c r="B4" s="58" t="s">
        <v>113</v>
      </c>
      <c r="C4" s="86"/>
      <c r="D4" s="252"/>
      <c r="E4" s="68"/>
      <c r="F4" s="260"/>
      <c r="G4" s="88"/>
      <c r="H4" s="84"/>
    </row>
    <row r="5" spans="1:10" ht="13" x14ac:dyDescent="0.3">
      <c r="A5" s="85"/>
      <c r="B5" s="58" t="s">
        <v>91</v>
      </c>
      <c r="C5" s="86"/>
      <c r="D5" s="252"/>
      <c r="E5" s="69"/>
      <c r="F5" s="260"/>
      <c r="G5" s="88"/>
      <c r="H5" s="84"/>
    </row>
    <row r="6" spans="1:10" ht="5.5" customHeight="1" x14ac:dyDescent="0.25">
      <c r="A6" s="85"/>
      <c r="B6" s="87"/>
      <c r="C6" s="86"/>
      <c r="D6" s="252"/>
      <c r="E6" s="69"/>
      <c r="F6" s="260"/>
      <c r="G6" s="88"/>
      <c r="H6" s="84"/>
    </row>
    <row r="7" spans="1:10" ht="13" x14ac:dyDescent="0.3">
      <c r="A7" s="66" t="s">
        <v>31</v>
      </c>
      <c r="B7" s="163" t="str">
        <f>'Tab I'!B9</f>
        <v>Norge</v>
      </c>
      <c r="C7" s="86"/>
      <c r="D7" s="252"/>
      <c r="E7" s="69"/>
      <c r="F7" s="260"/>
      <c r="G7" s="88"/>
      <c r="H7" s="84"/>
    </row>
    <row r="8" spans="1:10" ht="13" x14ac:dyDescent="0.3">
      <c r="A8" s="66" t="s">
        <v>0</v>
      </c>
      <c r="B8" s="5">
        <f>'Tab I'!B10</f>
        <v>2018</v>
      </c>
      <c r="C8" s="86"/>
      <c r="D8" s="252"/>
      <c r="E8" s="69"/>
      <c r="F8" s="260"/>
      <c r="G8" s="88"/>
      <c r="H8" s="84"/>
    </row>
    <row r="9" spans="1:10" ht="13" x14ac:dyDescent="0.3">
      <c r="A9" s="66" t="s">
        <v>1</v>
      </c>
      <c r="B9" s="6">
        <f>'Tab I'!B11</f>
        <v>43723</v>
      </c>
      <c r="C9" s="86"/>
      <c r="D9" s="252"/>
      <c r="E9" s="69"/>
      <c r="F9" s="260"/>
      <c r="G9" s="88"/>
      <c r="H9" s="84"/>
    </row>
    <row r="10" spans="1:10" ht="13.5" thickBot="1" x14ac:dyDescent="0.35">
      <c r="A10" s="66" t="s">
        <v>2</v>
      </c>
      <c r="B10" s="204" t="str">
        <f>'Tab I'!B12</f>
        <v>01.01 - 31.12.2018</v>
      </c>
      <c r="C10" s="86"/>
      <c r="D10" s="252"/>
      <c r="E10" s="69"/>
      <c r="F10" s="260"/>
      <c r="G10" s="88"/>
      <c r="H10" s="84"/>
    </row>
    <row r="11" spans="1:10" ht="13.15" customHeight="1" thickBot="1" x14ac:dyDescent="0.35">
      <c r="A11" s="44" t="s">
        <v>77</v>
      </c>
      <c r="B11" s="89" t="s">
        <v>10</v>
      </c>
      <c r="C11" s="44" t="s">
        <v>24</v>
      </c>
      <c r="D11" s="271" t="s">
        <v>8</v>
      </c>
      <c r="E11" s="269"/>
      <c r="F11" s="270" t="s">
        <v>7</v>
      </c>
      <c r="G11" s="90"/>
      <c r="H11" s="84"/>
    </row>
    <row r="12" spans="1:10" ht="16.149999999999999" customHeight="1" thickBot="1" x14ac:dyDescent="0.35">
      <c r="A12" s="38">
        <v>2015</v>
      </c>
      <c r="B12" s="52" t="s">
        <v>28</v>
      </c>
      <c r="C12" s="96" t="s">
        <v>120</v>
      </c>
      <c r="D12" s="253">
        <v>382240</v>
      </c>
      <c r="E12" s="92"/>
      <c r="F12" s="261">
        <v>394240</v>
      </c>
      <c r="G12" s="92"/>
      <c r="H12" s="84"/>
    </row>
    <row r="13" spans="1:10" ht="16.149999999999999" customHeight="1" thickBot="1" x14ac:dyDescent="0.45">
      <c r="A13" s="40"/>
      <c r="B13" s="53"/>
      <c r="C13" s="67" t="s">
        <v>115</v>
      </c>
      <c r="D13" s="254">
        <f>0.1*D12</f>
        <v>38224</v>
      </c>
      <c r="E13" s="92"/>
      <c r="F13" s="262">
        <f>0.1*F12</f>
        <v>39424</v>
      </c>
      <c r="G13" s="92"/>
      <c r="H13" s="84"/>
      <c r="I13" s="273"/>
      <c r="J13" s="273"/>
    </row>
    <row r="14" spans="1:10" ht="16.149999999999999" customHeight="1" thickBot="1" x14ac:dyDescent="0.35">
      <c r="A14" s="59"/>
      <c r="B14" s="53"/>
      <c r="C14" s="67" t="s">
        <v>119</v>
      </c>
      <c r="D14" s="254">
        <v>-12401</v>
      </c>
      <c r="E14" s="93" t="s">
        <v>129</v>
      </c>
      <c r="F14" s="262">
        <v>5270</v>
      </c>
      <c r="G14" s="92"/>
      <c r="H14" s="84"/>
    </row>
    <row r="15" spans="1:10" ht="16.149999999999999" customHeight="1" thickBot="1" x14ac:dyDescent="0.35">
      <c r="A15" s="59"/>
      <c r="B15" s="53"/>
      <c r="C15" s="67" t="s">
        <v>118</v>
      </c>
      <c r="D15" s="254">
        <f>D12+D14</f>
        <v>369839</v>
      </c>
      <c r="E15" s="92"/>
      <c r="F15" s="263">
        <f>F12+F14</f>
        <v>399510</v>
      </c>
      <c r="G15" s="92"/>
      <c r="H15" s="84"/>
    </row>
    <row r="16" spans="1:10" ht="16.149999999999999" customHeight="1" thickBot="1" x14ac:dyDescent="0.35">
      <c r="A16" s="59"/>
      <c r="B16" s="52" t="s">
        <v>15</v>
      </c>
      <c r="C16" s="67" t="s">
        <v>121</v>
      </c>
      <c r="D16" s="254">
        <v>95894</v>
      </c>
      <c r="E16" s="92"/>
      <c r="F16" s="262">
        <v>104894</v>
      </c>
      <c r="G16" s="92"/>
      <c r="H16" s="84"/>
    </row>
    <row r="17" spans="1:8" ht="16.149999999999999" customHeight="1" thickBot="1" x14ac:dyDescent="0.35">
      <c r="A17" s="59"/>
      <c r="B17" s="53"/>
      <c r="C17" s="67" t="s">
        <v>115</v>
      </c>
      <c r="D17" s="254">
        <v>9589</v>
      </c>
      <c r="E17" s="92"/>
      <c r="F17" s="262">
        <v>10489</v>
      </c>
      <c r="G17" s="92"/>
      <c r="H17" s="84"/>
    </row>
    <row r="18" spans="1:8" ht="16.149999999999999" customHeight="1" thickBot="1" x14ac:dyDescent="0.35">
      <c r="A18" s="91"/>
      <c r="B18" s="92"/>
      <c r="C18" s="67" t="s">
        <v>119</v>
      </c>
      <c r="D18" s="254">
        <v>-9478</v>
      </c>
      <c r="E18" s="93" t="s">
        <v>129</v>
      </c>
      <c r="F18" s="262">
        <v>-10489</v>
      </c>
      <c r="G18" s="92"/>
      <c r="H18" s="84"/>
    </row>
    <row r="19" spans="1:8" ht="16.149999999999999" customHeight="1" thickBot="1" x14ac:dyDescent="0.35">
      <c r="A19" s="59"/>
      <c r="B19" s="59"/>
      <c r="C19" s="67" t="s">
        <v>118</v>
      </c>
      <c r="D19" s="254">
        <f>D16+D18</f>
        <v>86416</v>
      </c>
      <c r="E19" s="92"/>
      <c r="F19" s="263">
        <f>F16+F18</f>
        <v>94405</v>
      </c>
      <c r="G19" s="92"/>
      <c r="H19" s="84"/>
    </row>
    <row r="20" spans="1:8" ht="16.149999999999999" customHeight="1" thickBot="1" x14ac:dyDescent="0.35">
      <c r="A20" s="38">
        <v>2016</v>
      </c>
      <c r="B20" s="60" t="s">
        <v>28</v>
      </c>
      <c r="C20" s="67" t="s">
        <v>122</v>
      </c>
      <c r="D20" s="254">
        <v>382240</v>
      </c>
      <c r="E20" s="92"/>
      <c r="F20" s="262">
        <v>394240</v>
      </c>
      <c r="G20" s="92"/>
      <c r="H20" s="84"/>
    </row>
    <row r="21" spans="1:8" ht="16.149999999999999" customHeight="1" thickBot="1" x14ac:dyDescent="0.35">
      <c r="A21" s="40"/>
      <c r="B21" s="61"/>
      <c r="C21" s="67" t="s">
        <v>114</v>
      </c>
      <c r="D21" s="255">
        <v>12401</v>
      </c>
      <c r="E21" s="247"/>
      <c r="F21" s="264">
        <v>-5270</v>
      </c>
      <c r="G21" s="92"/>
      <c r="H21" s="84"/>
    </row>
    <row r="22" spans="1:8" ht="16.149999999999999" customHeight="1" thickBot="1" x14ac:dyDescent="0.35">
      <c r="A22" s="40"/>
      <c r="B22" s="61"/>
      <c r="C22" s="67" t="s">
        <v>115</v>
      </c>
      <c r="D22" s="255">
        <f>0.1*D20</f>
        <v>38224</v>
      </c>
      <c r="E22" s="247"/>
      <c r="F22" s="264">
        <f>0.1*F20</f>
        <v>39424</v>
      </c>
      <c r="G22" s="92"/>
      <c r="H22" s="84"/>
    </row>
    <row r="23" spans="1:8" ht="16.149999999999999" customHeight="1" thickBot="1" x14ac:dyDescent="0.35">
      <c r="A23" s="40"/>
      <c r="B23" s="61"/>
      <c r="C23" s="67" t="s">
        <v>116</v>
      </c>
      <c r="D23" s="255">
        <v>12401</v>
      </c>
      <c r="E23" s="248"/>
      <c r="F23" s="264">
        <f>F21</f>
        <v>-5270</v>
      </c>
      <c r="G23" s="92"/>
      <c r="H23" s="84"/>
    </row>
    <row r="24" spans="1:8" ht="16.149999999999999" customHeight="1" thickBot="1" x14ac:dyDescent="0.35">
      <c r="A24" s="40"/>
      <c r="B24" s="61"/>
      <c r="C24" s="67" t="s">
        <v>117</v>
      </c>
      <c r="D24" s="254">
        <v>-6494</v>
      </c>
      <c r="E24" s="93" t="s">
        <v>129</v>
      </c>
      <c r="F24" s="262">
        <v>-2096</v>
      </c>
      <c r="G24" s="92"/>
      <c r="H24" s="84"/>
    </row>
    <row r="25" spans="1:8" ht="16.149999999999999" customHeight="1" thickBot="1" x14ac:dyDescent="0.35">
      <c r="A25" s="40"/>
      <c r="B25" s="61"/>
      <c r="C25" s="67" t="s">
        <v>118</v>
      </c>
      <c r="D25" s="254">
        <f>D20+D23+D24</f>
        <v>388147</v>
      </c>
      <c r="E25" s="92"/>
      <c r="F25" s="262">
        <f>F20+F23+F24</f>
        <v>386874</v>
      </c>
      <c r="G25" s="92"/>
      <c r="H25" s="84"/>
    </row>
    <row r="26" spans="1:8" ht="16.149999999999999" customHeight="1" thickBot="1" x14ac:dyDescent="0.35">
      <c r="A26" s="59"/>
      <c r="B26" s="52" t="s">
        <v>15</v>
      </c>
      <c r="C26" s="67" t="s">
        <v>123</v>
      </c>
      <c r="D26" s="254">
        <v>105700</v>
      </c>
      <c r="E26" s="92"/>
      <c r="F26" s="262">
        <v>114700</v>
      </c>
      <c r="G26" s="92"/>
      <c r="H26" s="84"/>
    </row>
    <row r="27" spans="1:8" ht="16.149999999999999" customHeight="1" thickBot="1" x14ac:dyDescent="0.35">
      <c r="A27" s="91"/>
      <c r="B27" s="92"/>
      <c r="C27" s="67" t="s">
        <v>114</v>
      </c>
      <c r="D27" s="255">
        <v>9478</v>
      </c>
      <c r="E27" s="247"/>
      <c r="F27" s="264">
        <v>16872</v>
      </c>
      <c r="G27" s="92"/>
      <c r="H27" s="84"/>
    </row>
    <row r="28" spans="1:8" ht="16.149999999999999" customHeight="1" thickBot="1" x14ac:dyDescent="0.35">
      <c r="A28" s="91"/>
      <c r="B28" s="92"/>
      <c r="C28" s="67" t="s">
        <v>115</v>
      </c>
      <c r="D28" s="255">
        <f>0.1*D26</f>
        <v>10570</v>
      </c>
      <c r="E28" s="247"/>
      <c r="F28" s="264">
        <f>0.1*F26</f>
        <v>11470</v>
      </c>
      <c r="G28" s="92"/>
      <c r="H28" s="84"/>
    </row>
    <row r="29" spans="1:8" ht="16.149999999999999" customHeight="1" thickBot="1" x14ac:dyDescent="0.35">
      <c r="A29" s="91"/>
      <c r="B29" s="92"/>
      <c r="C29" s="67" t="s">
        <v>116</v>
      </c>
      <c r="D29" s="255">
        <v>9478</v>
      </c>
      <c r="E29" s="248"/>
      <c r="F29" s="264">
        <v>10489</v>
      </c>
      <c r="G29" s="92"/>
      <c r="H29" s="245"/>
    </row>
    <row r="30" spans="1:8" ht="16.149999999999999" customHeight="1" thickBot="1" x14ac:dyDescent="0.35">
      <c r="A30" s="91"/>
      <c r="B30" s="92"/>
      <c r="C30" s="67" t="s">
        <v>117</v>
      </c>
      <c r="D30" s="254">
        <v>-2968</v>
      </c>
      <c r="E30" s="93" t="s">
        <v>129</v>
      </c>
      <c r="F30" s="262">
        <v>-11470</v>
      </c>
      <c r="G30" s="92"/>
      <c r="H30" s="84"/>
    </row>
    <row r="31" spans="1:8" ht="16.149999999999999" customHeight="1" thickBot="1" x14ac:dyDescent="0.35">
      <c r="A31" s="65"/>
      <c r="B31" s="65"/>
      <c r="C31" s="67" t="s">
        <v>118</v>
      </c>
      <c r="D31" s="254">
        <f>D26+D29+D30</f>
        <v>112210</v>
      </c>
      <c r="E31" s="94"/>
      <c r="F31" s="262">
        <f>F26+F29+F30</f>
        <v>113719</v>
      </c>
      <c r="G31" s="94"/>
      <c r="H31" s="84"/>
    </row>
    <row r="32" spans="1:8" ht="16.149999999999999" customHeight="1" thickBot="1" x14ac:dyDescent="0.35">
      <c r="A32" s="38">
        <v>2017</v>
      </c>
      <c r="B32" s="60" t="s">
        <v>28</v>
      </c>
      <c r="C32" s="67" t="s">
        <v>137</v>
      </c>
      <c r="D32" s="254">
        <v>380523</v>
      </c>
      <c r="E32" s="92"/>
      <c r="F32" s="262">
        <v>392523</v>
      </c>
      <c r="G32" s="92"/>
      <c r="H32" s="84"/>
    </row>
    <row r="33" spans="1:8" ht="16.149999999999999" customHeight="1" thickBot="1" x14ac:dyDescent="0.35">
      <c r="A33" s="40"/>
      <c r="B33" s="61"/>
      <c r="C33" s="67" t="s">
        <v>138</v>
      </c>
      <c r="D33" s="255">
        <v>6494</v>
      </c>
      <c r="E33" s="247"/>
      <c r="F33" s="264">
        <v>2096</v>
      </c>
      <c r="G33" s="92"/>
      <c r="H33" s="84"/>
    </row>
    <row r="34" spans="1:8" ht="16.149999999999999" customHeight="1" thickBot="1" x14ac:dyDescent="0.35">
      <c r="A34" s="40"/>
      <c r="B34" s="61"/>
      <c r="C34" s="67" t="s">
        <v>115</v>
      </c>
      <c r="D34" s="255">
        <v>38052</v>
      </c>
      <c r="E34" s="247"/>
      <c r="F34" s="264">
        <v>39252</v>
      </c>
      <c r="G34" s="92"/>
      <c r="H34" s="84"/>
    </row>
    <row r="35" spans="1:8" ht="16.149999999999999" customHeight="1" thickBot="1" x14ac:dyDescent="0.35">
      <c r="A35" s="40"/>
      <c r="B35" s="61"/>
      <c r="C35" s="67" t="s">
        <v>119</v>
      </c>
      <c r="D35" s="255">
        <v>6494</v>
      </c>
      <c r="E35" s="248"/>
      <c r="F35" s="264">
        <v>2096</v>
      </c>
      <c r="G35" s="92"/>
      <c r="H35" s="84"/>
    </row>
    <row r="36" spans="1:8" ht="16.149999999999999" customHeight="1" thickBot="1" x14ac:dyDescent="0.35">
      <c r="A36" s="40"/>
      <c r="B36" s="61"/>
      <c r="C36" s="67" t="s">
        <v>139</v>
      </c>
      <c r="D36" s="254">
        <v>-846.4</v>
      </c>
      <c r="E36" s="93" t="s">
        <v>129</v>
      </c>
      <c r="F36" s="262">
        <v>212</v>
      </c>
      <c r="G36" s="92"/>
      <c r="H36" s="84"/>
    </row>
    <row r="37" spans="1:8" ht="19.149999999999999" customHeight="1" thickBot="1" x14ac:dyDescent="0.35">
      <c r="A37" s="40"/>
      <c r="B37" s="61"/>
      <c r="C37" s="67" t="s">
        <v>118</v>
      </c>
      <c r="D37" s="254">
        <f>D32+D35+D36</f>
        <v>386170.6</v>
      </c>
      <c r="E37" s="92"/>
      <c r="F37" s="262">
        <f>F32+F35+F36</f>
        <v>394831</v>
      </c>
      <c r="G37" s="92"/>
      <c r="H37" s="84"/>
    </row>
    <row r="38" spans="1:8" ht="16.149999999999999" customHeight="1" thickBot="1" x14ac:dyDescent="0.35">
      <c r="A38" s="59"/>
      <c r="B38" s="52" t="s">
        <v>15</v>
      </c>
      <c r="C38" s="67" t="s">
        <v>140</v>
      </c>
      <c r="D38" s="254">
        <v>100564</v>
      </c>
      <c r="E38" s="92"/>
      <c r="F38" s="262">
        <v>109564</v>
      </c>
      <c r="G38" s="92"/>
      <c r="H38" s="84"/>
    </row>
    <row r="39" spans="1:8" ht="16.149999999999999" customHeight="1" thickBot="1" x14ac:dyDescent="0.35">
      <c r="A39" s="91"/>
      <c r="B39" s="92"/>
      <c r="C39" s="67" t="s">
        <v>138</v>
      </c>
      <c r="D39" s="255">
        <v>2968</v>
      </c>
      <c r="E39" s="247"/>
      <c r="F39" s="264">
        <v>23985</v>
      </c>
      <c r="G39" s="92"/>
      <c r="H39" s="84"/>
    </row>
    <row r="40" spans="1:8" ht="16.149999999999999" customHeight="1" thickBot="1" x14ac:dyDescent="0.35">
      <c r="A40" s="91"/>
      <c r="B40" s="92"/>
      <c r="C40" s="67" t="s">
        <v>115</v>
      </c>
      <c r="D40" s="255">
        <v>10056</v>
      </c>
      <c r="E40" s="247"/>
      <c r="F40" s="264">
        <v>10956</v>
      </c>
      <c r="G40" s="92"/>
      <c r="H40" s="84"/>
    </row>
    <row r="41" spans="1:8" ht="16.149999999999999" customHeight="1" thickBot="1" x14ac:dyDescent="0.35">
      <c r="A41" s="91"/>
      <c r="B41" s="92"/>
      <c r="C41" s="67" t="s">
        <v>119</v>
      </c>
      <c r="D41" s="255">
        <v>2968</v>
      </c>
      <c r="E41" s="248"/>
      <c r="F41" s="264">
        <v>11470</v>
      </c>
      <c r="G41" s="92"/>
      <c r="H41" s="245"/>
    </row>
    <row r="42" spans="1:8" ht="16.149999999999999" customHeight="1" thickBot="1" x14ac:dyDescent="0.35">
      <c r="A42" s="91"/>
      <c r="B42" s="92"/>
      <c r="C42" s="67" t="s">
        <v>139</v>
      </c>
      <c r="D42" s="254">
        <v>-1072.5999999999999</v>
      </c>
      <c r="E42" s="93" t="s">
        <v>129</v>
      </c>
      <c r="F42" s="262">
        <v>-10956</v>
      </c>
      <c r="G42" s="92"/>
      <c r="H42" s="84"/>
    </row>
    <row r="43" spans="1:8" ht="18" customHeight="1" thickBot="1" x14ac:dyDescent="0.35">
      <c r="A43" s="65"/>
      <c r="B43" s="65"/>
      <c r="C43" s="67" t="s">
        <v>118</v>
      </c>
      <c r="D43" s="254">
        <f>D38+D41+D42</f>
        <v>102459.4</v>
      </c>
      <c r="E43" s="95"/>
      <c r="F43" s="262">
        <f>F38+F41+F42</f>
        <v>110078</v>
      </c>
      <c r="G43" s="95"/>
      <c r="H43" s="84"/>
    </row>
    <row r="44" spans="1:8" ht="16.149999999999999" customHeight="1" thickBot="1" x14ac:dyDescent="0.35">
      <c r="A44" s="38">
        <v>2018</v>
      </c>
      <c r="B44" s="60" t="s">
        <v>28</v>
      </c>
      <c r="C44" s="67" t="s">
        <v>150</v>
      </c>
      <c r="D44" s="254">
        <v>331159</v>
      </c>
      <c r="E44" s="242"/>
      <c r="F44" s="265">
        <v>343159</v>
      </c>
      <c r="G44" s="242"/>
      <c r="H44" s="84"/>
    </row>
    <row r="45" spans="1:8" ht="16.149999999999999" customHeight="1" thickBot="1" x14ac:dyDescent="0.35">
      <c r="A45" s="40"/>
      <c r="B45" s="61"/>
      <c r="C45" s="67" t="s">
        <v>151</v>
      </c>
      <c r="D45" s="255">
        <v>846.4</v>
      </c>
      <c r="E45" s="247"/>
      <c r="F45" s="266">
        <v>-212</v>
      </c>
      <c r="G45" s="92"/>
      <c r="H45" s="84"/>
    </row>
    <row r="46" spans="1:8" ht="16.149999999999999" customHeight="1" thickBot="1" x14ac:dyDescent="0.35">
      <c r="A46" s="40"/>
      <c r="B46" s="61"/>
      <c r="C46" s="67" t="s">
        <v>115</v>
      </c>
      <c r="D46" s="255">
        <v>33116</v>
      </c>
      <c r="E46" s="247"/>
      <c r="F46" s="266">
        <v>34316</v>
      </c>
      <c r="G46" s="92"/>
      <c r="H46" s="84"/>
    </row>
    <row r="47" spans="1:8" ht="16.149999999999999" customHeight="1" thickBot="1" x14ac:dyDescent="0.35">
      <c r="A47" s="40"/>
      <c r="B47" s="61"/>
      <c r="C47" s="67" t="s">
        <v>117</v>
      </c>
      <c r="D47" s="255">
        <v>846.4</v>
      </c>
      <c r="E47" s="248"/>
      <c r="F47" s="266">
        <v>-212</v>
      </c>
      <c r="G47" s="92"/>
      <c r="H47" s="84"/>
    </row>
    <row r="48" spans="1:8" ht="16.149999999999999" customHeight="1" thickBot="1" x14ac:dyDescent="0.35">
      <c r="A48" s="40"/>
      <c r="B48" s="61"/>
      <c r="C48" s="67" t="s">
        <v>152</v>
      </c>
      <c r="D48" s="255">
        <v>-630.79999999999995</v>
      </c>
      <c r="E48" s="248" t="s">
        <v>129</v>
      </c>
      <c r="F48" s="266">
        <v>17644</v>
      </c>
      <c r="G48" s="92"/>
      <c r="H48" s="84"/>
    </row>
    <row r="49" spans="1:9" ht="17.5" customHeight="1" thickBot="1" x14ac:dyDescent="0.35">
      <c r="A49" s="42"/>
      <c r="B49" s="243"/>
      <c r="C49" s="67" t="s">
        <v>118</v>
      </c>
      <c r="D49" s="254">
        <f>D44+D47+D48</f>
        <v>331374.60000000003</v>
      </c>
      <c r="E49" s="95"/>
      <c r="F49" s="265">
        <f>F44+F47+F48</f>
        <v>360591</v>
      </c>
      <c r="G49" s="95"/>
      <c r="H49" s="84"/>
      <c r="I49" s="228"/>
    </row>
    <row r="50" spans="1:9" ht="16.149999999999999" customHeight="1" thickBot="1" x14ac:dyDescent="0.35">
      <c r="A50" s="38">
        <v>2018</v>
      </c>
      <c r="B50" s="52" t="s">
        <v>15</v>
      </c>
      <c r="C50" s="67" t="s">
        <v>153</v>
      </c>
      <c r="D50" s="254">
        <v>86230</v>
      </c>
      <c r="E50" s="242"/>
      <c r="F50" s="262">
        <v>95230</v>
      </c>
      <c r="G50" s="242"/>
      <c r="H50" s="84"/>
    </row>
    <row r="51" spans="1:9" ht="16.149999999999999" customHeight="1" thickBot="1" x14ac:dyDescent="0.35">
      <c r="A51" s="91"/>
      <c r="B51" s="92"/>
      <c r="C51" s="67" t="s">
        <v>151</v>
      </c>
      <c r="D51" s="255">
        <v>1072.5999999999999</v>
      </c>
      <c r="E51" s="247"/>
      <c r="F51" s="264">
        <v>14872</v>
      </c>
      <c r="G51" s="92"/>
      <c r="H51" s="84"/>
    </row>
    <row r="52" spans="1:9" ht="18.649999999999999" customHeight="1" thickBot="1" x14ac:dyDescent="0.35">
      <c r="A52" s="91"/>
      <c r="B52" s="92"/>
      <c r="C52" s="67" t="s">
        <v>115</v>
      </c>
      <c r="D52" s="255">
        <v>8623</v>
      </c>
      <c r="E52" s="247"/>
      <c r="F52" s="264">
        <v>9523</v>
      </c>
      <c r="G52" s="92"/>
      <c r="H52" s="84"/>
    </row>
    <row r="53" spans="1:9" ht="14.5" customHeight="1" thickBot="1" x14ac:dyDescent="0.35">
      <c r="A53" s="91"/>
      <c r="B53" s="92"/>
      <c r="C53" s="67" t="s">
        <v>117</v>
      </c>
      <c r="D53" s="255">
        <v>1072.5999999999999</v>
      </c>
      <c r="E53" s="248"/>
      <c r="F53" s="264">
        <v>10956</v>
      </c>
      <c r="G53" s="92"/>
      <c r="H53" s="246"/>
    </row>
    <row r="54" spans="1:9" s="63" customFormat="1" ht="13.5" customHeight="1" thickBot="1" x14ac:dyDescent="0.35">
      <c r="A54" s="91"/>
      <c r="B54" s="92"/>
      <c r="C54" s="67" t="s">
        <v>152</v>
      </c>
      <c r="D54" s="254">
        <v>-937.8</v>
      </c>
      <c r="E54" s="93" t="s">
        <v>129</v>
      </c>
      <c r="F54" s="262">
        <v>-9523</v>
      </c>
      <c r="G54" s="92"/>
    </row>
    <row r="55" spans="1:9" s="63" customFormat="1" ht="15.65" customHeight="1" thickBot="1" x14ac:dyDescent="0.35">
      <c r="A55" s="65"/>
      <c r="B55" s="65"/>
      <c r="C55" s="67" t="s">
        <v>118</v>
      </c>
      <c r="D55" s="254">
        <f>D50+D53+D54</f>
        <v>86364.800000000003</v>
      </c>
      <c r="E55" s="95"/>
      <c r="F55" s="262">
        <f>F50+F53+F54</f>
        <v>96663</v>
      </c>
      <c r="G55" s="95"/>
      <c r="I55" s="229"/>
    </row>
    <row r="56" spans="1:9" s="63" customFormat="1" ht="15.65" customHeight="1" thickBot="1" x14ac:dyDescent="0.35">
      <c r="A56" s="38">
        <v>2019</v>
      </c>
      <c r="B56" s="60" t="s">
        <v>28</v>
      </c>
      <c r="C56" s="67" t="s">
        <v>190</v>
      </c>
      <c r="D56" s="254">
        <v>309697</v>
      </c>
      <c r="E56" s="92"/>
      <c r="F56" s="262">
        <v>321697</v>
      </c>
      <c r="G56" s="92"/>
      <c r="I56" s="229"/>
    </row>
    <row r="57" spans="1:9" s="63" customFormat="1" ht="15.65" customHeight="1" thickBot="1" x14ac:dyDescent="0.35">
      <c r="A57" s="40"/>
      <c r="B57" s="61"/>
      <c r="C57" s="67" t="s">
        <v>193</v>
      </c>
      <c r="D57" s="255">
        <v>692.4</v>
      </c>
      <c r="E57" s="247"/>
      <c r="F57" s="264">
        <v>-17644</v>
      </c>
      <c r="G57" s="92"/>
      <c r="I57" s="229"/>
    </row>
    <row r="58" spans="1:9" s="63" customFormat="1" ht="15.65" customHeight="1" thickBot="1" x14ac:dyDescent="0.35">
      <c r="A58" s="40"/>
      <c r="B58" s="61"/>
      <c r="C58" s="67" t="s">
        <v>115</v>
      </c>
      <c r="D58" s="255">
        <v>30970</v>
      </c>
      <c r="E58" s="247"/>
      <c r="F58" s="264">
        <v>32170</v>
      </c>
      <c r="G58" s="92"/>
      <c r="I58" s="229"/>
    </row>
    <row r="59" spans="1:9" s="63" customFormat="1" ht="15.65" customHeight="1" thickBot="1" x14ac:dyDescent="0.35">
      <c r="A59" s="40"/>
      <c r="B59" s="61"/>
      <c r="C59" s="67" t="s">
        <v>139</v>
      </c>
      <c r="D59" s="255">
        <v>630.79999999999995</v>
      </c>
      <c r="E59" s="248"/>
      <c r="F59" s="264">
        <v>-17644</v>
      </c>
      <c r="G59" s="92"/>
      <c r="I59" s="229"/>
    </row>
    <row r="60" spans="1:9" s="63" customFormat="1" ht="15.65" customHeight="1" thickBot="1" x14ac:dyDescent="0.35">
      <c r="A60" s="40"/>
      <c r="B60" s="61"/>
      <c r="C60" s="67" t="s">
        <v>191</v>
      </c>
      <c r="D60" s="254"/>
      <c r="E60" s="93"/>
      <c r="F60" s="262"/>
      <c r="G60" s="92"/>
      <c r="I60" s="229"/>
    </row>
    <row r="61" spans="1:9" s="63" customFormat="1" ht="15.65" customHeight="1" thickBot="1" x14ac:dyDescent="0.35">
      <c r="A61" s="40"/>
      <c r="B61" s="61"/>
      <c r="C61" s="67" t="s">
        <v>118</v>
      </c>
      <c r="D61" s="254">
        <f>D56+D59+D60</f>
        <v>310327.8</v>
      </c>
      <c r="E61" s="92"/>
      <c r="F61" s="262">
        <f>F56+F59+F60</f>
        <v>304053</v>
      </c>
      <c r="G61" s="92"/>
      <c r="I61" s="229"/>
    </row>
    <row r="62" spans="1:9" s="63" customFormat="1" ht="15.65" customHeight="1" thickBot="1" x14ac:dyDescent="0.35">
      <c r="A62" s="59"/>
      <c r="B62" s="52" t="s">
        <v>15</v>
      </c>
      <c r="C62" s="67" t="s">
        <v>192</v>
      </c>
      <c r="D62" s="254">
        <v>72080</v>
      </c>
      <c r="E62" s="92"/>
      <c r="F62" s="262">
        <v>81080</v>
      </c>
      <c r="G62" s="92"/>
      <c r="I62" s="229"/>
    </row>
    <row r="63" spans="1:9" s="63" customFormat="1" ht="15.65" customHeight="1" thickBot="1" x14ac:dyDescent="0.35">
      <c r="A63" s="91"/>
      <c r="B63" s="92"/>
      <c r="C63" s="67" t="s">
        <v>193</v>
      </c>
      <c r="D63" s="255">
        <v>1214.5999999999999</v>
      </c>
      <c r="E63" s="92"/>
      <c r="F63" s="262">
        <v>18512</v>
      </c>
      <c r="G63" s="92"/>
      <c r="I63" s="229"/>
    </row>
    <row r="64" spans="1:9" s="63" customFormat="1" ht="15.65" customHeight="1" thickBot="1" x14ac:dyDescent="0.35">
      <c r="A64" s="91"/>
      <c r="B64" s="92"/>
      <c r="C64" s="67" t="s">
        <v>115</v>
      </c>
      <c r="D64" s="254">
        <v>7208</v>
      </c>
      <c r="E64" s="92"/>
      <c r="F64" s="262">
        <v>8108</v>
      </c>
      <c r="G64" s="92"/>
      <c r="I64" s="229"/>
    </row>
    <row r="65" spans="1:9" s="63" customFormat="1" ht="15.65" customHeight="1" thickBot="1" x14ac:dyDescent="0.35">
      <c r="A65" s="91"/>
      <c r="B65" s="92"/>
      <c r="C65" s="67" t="s">
        <v>139</v>
      </c>
      <c r="D65" s="254">
        <v>937.8</v>
      </c>
      <c r="E65" s="93"/>
      <c r="F65" s="262">
        <v>9523</v>
      </c>
      <c r="G65" s="92"/>
      <c r="I65" s="229"/>
    </row>
    <row r="66" spans="1:9" s="63" customFormat="1" ht="15.65" customHeight="1" thickBot="1" x14ac:dyDescent="0.35">
      <c r="A66" s="91"/>
      <c r="B66" s="92"/>
      <c r="C66" s="67" t="s">
        <v>191</v>
      </c>
      <c r="D66" s="254"/>
      <c r="E66" s="93"/>
      <c r="F66" s="262"/>
      <c r="G66" s="92"/>
      <c r="I66" s="229"/>
    </row>
    <row r="67" spans="1:9" s="63" customFormat="1" ht="15.65" customHeight="1" thickBot="1" x14ac:dyDescent="0.35">
      <c r="A67" s="65"/>
      <c r="B67" s="65"/>
      <c r="C67" s="67" t="s">
        <v>118</v>
      </c>
      <c r="D67" s="254">
        <f>D62+D65+D66</f>
        <v>73017.8</v>
      </c>
      <c r="E67" s="95"/>
      <c r="F67" s="262">
        <f>F62+F65+F66</f>
        <v>90603</v>
      </c>
      <c r="G67" s="95"/>
      <c r="I67" s="229"/>
    </row>
    <row r="68" spans="1:9" ht="13.15" customHeight="1" x14ac:dyDescent="0.25">
      <c r="A68" s="64" t="s">
        <v>154</v>
      </c>
      <c r="C68" s="30"/>
    </row>
    <row r="69" spans="1:9" s="63" customFormat="1" ht="13.15" customHeight="1" x14ac:dyDescent="0.25">
      <c r="A69" s="62" t="s">
        <v>155</v>
      </c>
      <c r="D69" s="257"/>
      <c r="F69" s="268"/>
    </row>
    <row r="70" spans="1:9" s="63" customFormat="1" ht="13.15" customHeight="1" x14ac:dyDescent="0.25">
      <c r="A70" s="63" t="s">
        <v>214</v>
      </c>
      <c r="C70" s="47"/>
      <c r="D70" s="257"/>
      <c r="F70" s="268"/>
    </row>
    <row r="71" spans="1:9" ht="13.15" customHeight="1" x14ac:dyDescent="0.25">
      <c r="A71" s="64" t="s">
        <v>199</v>
      </c>
      <c r="C71" s="30"/>
    </row>
    <row r="72" spans="1:9" ht="13.15" customHeight="1" x14ac:dyDescent="0.25">
      <c r="A72" s="64" t="s">
        <v>189</v>
      </c>
      <c r="C72" s="30"/>
    </row>
    <row r="73" spans="1:9" ht="13.15" customHeight="1" x14ac:dyDescent="0.25">
      <c r="A73" s="62" t="s">
        <v>206</v>
      </c>
    </row>
    <row r="74" spans="1:9" ht="13.5" x14ac:dyDescent="0.25">
      <c r="A74" s="62" t="s">
        <v>198</v>
      </c>
    </row>
  </sheetData>
  <pageMargins left="0.39370078740157483" right="0.19685039370078741" top="0.74803149606299213" bottom="0.78740157480314965" header="0.11811023622047245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1</vt:i4>
      </vt:variant>
    </vt:vector>
  </HeadingPairs>
  <TitlesOfParts>
    <vt:vector size="7" baseType="lpstr">
      <vt:lpstr>Tab I</vt:lpstr>
      <vt:lpstr>Tab II</vt:lpstr>
      <vt:lpstr>Tab III</vt:lpstr>
      <vt:lpstr>Tab IV</vt:lpstr>
      <vt:lpstr>Tab V</vt:lpstr>
      <vt:lpstr>Tab VI</vt:lpstr>
      <vt:lpstr>'Tab VI'!Utskriftstitler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Tabeller til russlandsforhandlingene mal</dc:title>
  <dc:creator>Grethe Aa. Kuhnle</dc:creator>
  <cp:lastModifiedBy>Lena Brungot</cp:lastModifiedBy>
  <cp:lastPrinted>2019-10-16T13:22:31Z</cp:lastPrinted>
  <dcterms:created xsi:type="dcterms:W3CDTF">2000-10-24T13:58:08Z</dcterms:created>
  <dcterms:modified xsi:type="dcterms:W3CDTF">2019-10-17T01:25:08Z</dcterms:modified>
</cp:coreProperties>
</file>